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inisztráció\HZS\H-T6-1-2-2017 Hajdúhadház kp.út KIV\Költségvetés Komplett\HH_Árazattlan\"/>
    </mc:Choice>
  </mc:AlternateContent>
  <bookViews>
    <workbookView xWindow="0" yWindow="0" windowWidth="28800" windowHeight="11835"/>
  </bookViews>
  <sheets>
    <sheet name="költségbecslés" sheetId="1" r:id="rId1"/>
  </sheets>
  <definedNames>
    <definedName name="_xlnm.Print_Area" localSheetId="0">költségbecslés!$A$1:$N$332</definedName>
  </definedNames>
  <calcPr calcId="152511" fullPrecision="0"/>
</workbook>
</file>

<file path=xl/calcChain.xml><?xml version="1.0" encoding="utf-8"?>
<calcChain xmlns="http://schemas.openxmlformats.org/spreadsheetml/2006/main">
  <c r="K323" i="1" l="1"/>
  <c r="K320" i="1"/>
  <c r="K317" i="1"/>
  <c r="K314" i="1"/>
  <c r="K311" i="1"/>
  <c r="K305" i="1"/>
  <c r="K299" i="1"/>
  <c r="K296" i="1"/>
  <c r="K293" i="1"/>
  <c r="I289" i="1"/>
  <c r="K290" i="1" s="1"/>
  <c r="I282" i="1"/>
  <c r="K283" i="1" s="1"/>
  <c r="K280" i="1"/>
  <c r="N273" i="1"/>
  <c r="N270" i="1"/>
  <c r="K267" i="1"/>
  <c r="I263" i="1"/>
  <c r="K264" i="1" s="1"/>
  <c r="N317" i="1" l="1"/>
  <c r="N323" i="1"/>
  <c r="N311" i="1"/>
  <c r="N324" i="1" s="1"/>
  <c r="N320" i="1"/>
  <c r="N314" i="1"/>
  <c r="N293" i="1"/>
  <c r="N296" i="1"/>
  <c r="N305" i="1"/>
  <c r="N306" i="1" s="1"/>
  <c r="N299" i="1"/>
  <c r="N290" i="1"/>
  <c r="N264" i="1"/>
  <c r="N267" i="1"/>
  <c r="N283" i="1"/>
  <c r="N280" i="1"/>
  <c r="N284" i="1" s="1"/>
  <c r="N300" i="1" l="1"/>
  <c r="N274" i="1"/>
  <c r="N44" i="1" l="1"/>
  <c r="N41" i="1" l="1"/>
  <c r="N38" i="1"/>
  <c r="I251" i="1" l="1"/>
  <c r="K252" i="1" s="1"/>
  <c r="I248" i="1"/>
  <c r="K218" i="1"/>
  <c r="K224" i="1"/>
  <c r="I201" i="1"/>
  <c r="K202" i="1" s="1"/>
  <c r="I192" i="1"/>
  <c r="K193" i="1" s="1"/>
  <c r="I189" i="1"/>
  <c r="K190" i="1" s="1"/>
  <c r="N224" i="1" l="1"/>
  <c r="N202" i="1"/>
  <c r="N218" i="1"/>
  <c r="N252" i="1"/>
  <c r="N190" i="1"/>
  <c r="N193" i="1"/>
  <c r="K167" i="1"/>
  <c r="K141" i="1"/>
  <c r="I129" i="1"/>
  <c r="K130" i="1" s="1"/>
  <c r="I118" i="1"/>
  <c r="K27" i="1"/>
  <c r="K23" i="1"/>
  <c r="N130" i="1" l="1"/>
  <c r="N141" i="1"/>
  <c r="N167" i="1"/>
  <c r="N23" i="1"/>
  <c r="N254" i="1" l="1"/>
  <c r="I235" i="1" l="1"/>
  <c r="K236" i="1" s="1"/>
  <c r="I206" i="1"/>
  <c r="I197" i="1"/>
  <c r="I185" i="1"/>
  <c r="N236" i="1" l="1"/>
  <c r="K127" i="1"/>
  <c r="I86" i="1" l="1"/>
  <c r="C66" i="1"/>
  <c r="I65" i="1" s="1"/>
  <c r="C63" i="1"/>
  <c r="I62" i="1" s="1"/>
  <c r="N35" i="1"/>
  <c r="I17" i="1"/>
  <c r="I14" i="1"/>
  <c r="I11" i="1"/>
  <c r="I7" i="1"/>
  <c r="K66" i="1" l="1"/>
  <c r="K233" i="1" l="1"/>
  <c r="K246" i="1"/>
  <c r="K198" i="1"/>
  <c r="K179" i="1"/>
  <c r="K244" i="1"/>
  <c r="K176" i="1"/>
  <c r="K173" i="1"/>
  <c r="K170" i="1"/>
  <c r="I94" i="1"/>
  <c r="K96" i="1" s="1"/>
  <c r="I90" i="1"/>
  <c r="I89" i="1"/>
  <c r="K157" i="1"/>
  <c r="K55" i="1"/>
  <c r="N173" i="1" l="1"/>
  <c r="N176" i="1"/>
  <c r="N179" i="1"/>
  <c r="N55" i="1"/>
  <c r="N157" i="1"/>
  <c r="N198" i="1"/>
  <c r="N246" i="1"/>
  <c r="N244" i="1"/>
  <c r="N233" i="1"/>
  <c r="N170" i="1"/>
  <c r="K91" i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N91" i="1" l="1"/>
  <c r="I153" i="1"/>
  <c r="G122" i="1"/>
  <c r="I123" i="1" s="1"/>
  <c r="K124" i="1" s="1"/>
  <c r="G51" i="1"/>
  <c r="G110" i="1"/>
  <c r="G50" i="1"/>
  <c r="F118" i="1"/>
  <c r="F117" i="1"/>
  <c r="G112" i="1"/>
  <c r="G111" i="1"/>
  <c r="G109" i="1"/>
  <c r="I104" i="1"/>
  <c r="I99" i="1"/>
  <c r="K100" i="1" s="1"/>
  <c r="I80" i="1"/>
  <c r="I81" i="1"/>
  <c r="I82" i="1"/>
  <c r="I79" i="1"/>
  <c r="I71" i="1"/>
  <c r="I72" i="1"/>
  <c r="I70" i="1"/>
  <c r="I69" i="1"/>
  <c r="N100" i="1" l="1"/>
  <c r="N124" i="1"/>
  <c r="K109" i="1"/>
  <c r="K83" i="1"/>
  <c r="K119" i="1"/>
  <c r="K105" i="1"/>
  <c r="I51" i="1"/>
  <c r="K52" i="1" s="1"/>
  <c r="K8" i="1"/>
  <c r="N119" i="1" l="1"/>
  <c r="N105" i="1"/>
  <c r="N109" i="1"/>
  <c r="N8" i="1"/>
  <c r="N52" i="1"/>
  <c r="N33" i="1"/>
  <c r="N30" i="1"/>
  <c r="K48" i="1" l="1"/>
  <c r="K230" i="1"/>
  <c r="K227" i="1"/>
  <c r="K221" i="1"/>
  <c r="N221" i="1" l="1"/>
  <c r="N227" i="1"/>
  <c r="N230" i="1"/>
  <c r="N48" i="1"/>
  <c r="K154" i="1"/>
  <c r="K138" i="1"/>
  <c r="N138" i="1" l="1"/>
  <c r="N154" i="1"/>
  <c r="K18" i="1"/>
  <c r="N18" i="1" l="1"/>
  <c r="K15" i="1"/>
  <c r="K134" i="1"/>
  <c r="N15" i="1" l="1"/>
  <c r="N134" i="1"/>
  <c r="N27" i="1"/>
  <c r="N66" i="1" l="1"/>
  <c r="K164" i="1"/>
  <c r="K249" i="1"/>
  <c r="K207" i="1"/>
  <c r="K186" i="1"/>
  <c r="N127" i="1"/>
  <c r="K12" i="1"/>
  <c r="N12" i="1" l="1"/>
  <c r="N207" i="1"/>
  <c r="N186" i="1"/>
  <c r="N239" i="1" s="1"/>
  <c r="N249" i="1"/>
  <c r="N255" i="1" s="1"/>
  <c r="N164" i="1"/>
  <c r="N181" i="1" s="1"/>
  <c r="N57" i="1"/>
  <c r="N96" i="1"/>
  <c r="N83" i="1"/>
  <c r="K73" i="1"/>
  <c r="K87" i="1"/>
  <c r="N73" i="1" l="1"/>
  <c r="N74" i="1" s="1"/>
  <c r="N87" i="1"/>
  <c r="N159" i="1" l="1"/>
  <c r="N326" i="1" s="1"/>
  <c r="N327" i="1" l="1"/>
  <c r="N328" i="1" l="1"/>
</calcChain>
</file>

<file path=xl/sharedStrings.xml><?xml version="1.0" encoding="utf-8"?>
<sst xmlns="http://schemas.openxmlformats.org/spreadsheetml/2006/main" count="512" uniqueCount="227">
  <si>
    <t xml:space="preserve">1. </t>
  </si>
  <si>
    <t>1.1</t>
  </si>
  <si>
    <t>m2</t>
  </si>
  <si>
    <t>m3</t>
  </si>
  <si>
    <t>2.</t>
  </si>
  <si>
    <t>Földmunka</t>
  </si>
  <si>
    <t>1.3</t>
  </si>
  <si>
    <t>2.3</t>
  </si>
  <si>
    <t>2.4</t>
  </si>
  <si>
    <t>3.</t>
  </si>
  <si>
    <t>Útépítés</t>
  </si>
  <si>
    <t>3.1</t>
  </si>
  <si>
    <t>3.2</t>
  </si>
  <si>
    <t>3.3</t>
  </si>
  <si>
    <t>4.</t>
  </si>
  <si>
    <t>Vízépítés</t>
  </si>
  <si>
    <t>m</t>
  </si>
  <si>
    <t>5.</t>
  </si>
  <si>
    <t>Forgalomtechnika</t>
  </si>
  <si>
    <t>db</t>
  </si>
  <si>
    <t>4.1</t>
  </si>
  <si>
    <t>4.2</t>
  </si>
  <si>
    <t>5.1</t>
  </si>
  <si>
    <t>5.2</t>
  </si>
  <si>
    <t>3.4</t>
  </si>
  <si>
    <t>Építés alatti forgalomkorlátozás</t>
  </si>
  <si>
    <t>tétel</t>
  </si>
  <si>
    <t>Közmű-szakfelügyeletek</t>
  </si>
  <si>
    <t>1.5</t>
  </si>
  <si>
    <t>1.6</t>
  </si>
  <si>
    <t>1.7</t>
  </si>
  <si>
    <t>1.4</t>
  </si>
  <si>
    <t>3.5</t>
  </si>
  <si>
    <t>Kiemelt szegély építése betongerendába rakva</t>
  </si>
  <si>
    <t>Terelővonal felfestése belterületi szakaszon gépi festéssel, tartós burkolati jellel</t>
  </si>
  <si>
    <t>6.</t>
  </si>
  <si>
    <t>Egyéb munkák</t>
  </si>
  <si>
    <t>Építéssel bolygatott zöldterületek helyreállítása átlag 1,0 m szélességben</t>
  </si>
  <si>
    <t>6.3</t>
  </si>
  <si>
    <t>Tükör készítése altalaj tömörítéssel szélesítés területén</t>
  </si>
  <si>
    <t>Homokos kavics ágyazat készítése 20 cm vtg-ban szélesítés területén</t>
  </si>
  <si>
    <t>1.8</t>
  </si>
  <si>
    <t>Megmaradó burkolatok profilmarása mart aszfalt elszállítással</t>
  </si>
  <si>
    <t>Meglévő aszfalt burkolat bontása elbontott törmelék elszállításával átépítés esetén</t>
  </si>
  <si>
    <t>Meglévő aszfalt burkolaszél vágása</t>
  </si>
  <si>
    <t>Tükör készítése altalaj tömörítéssel új építés területén</t>
  </si>
  <si>
    <t>"K" szegély építése betongerendába rakva</t>
  </si>
  <si>
    <t>Meglévő beton járdaburkolat bontása elbontott törmelék elszállításával átépítés esetén</t>
  </si>
  <si>
    <t xml:space="preserve">KRESZ táblák bevonása </t>
  </si>
  <si>
    <t>5.3</t>
  </si>
  <si>
    <t>5.4</t>
  </si>
  <si>
    <t>5.5</t>
  </si>
  <si>
    <t>5.6</t>
  </si>
  <si>
    <t>5.7</t>
  </si>
  <si>
    <t>Egységár</t>
  </si>
  <si>
    <t>ELŐKÉSZÍTŐ MUNKÁK ÖSSZESEN</t>
  </si>
  <si>
    <t>(nettó)</t>
  </si>
  <si>
    <t>FÖLDMUNKÁK ÖSSZESEN</t>
  </si>
  <si>
    <t>FORGALOMTECHNIKA KIÉPÍTÉSE ÖSSZESEN</t>
  </si>
  <si>
    <t>VÍZÉPÍTÉSI MUNKÁK ÖSSZESEN</t>
  </si>
  <si>
    <t>ÚTÉPÍTÉSI MUNKÁK ÖSSZESEN</t>
  </si>
  <si>
    <t>Építési költségek összesen (nettó)</t>
  </si>
  <si>
    <t>27% ÁFA</t>
  </si>
  <si>
    <t>ÉPÍTÉSI KÖLTSÉGEK MINDÖSSZESEN (BRUTTÓ)</t>
  </si>
  <si>
    <t>137+185+311+7+7+7+6+6+11+8+9+10+11+18+10+25+10</t>
  </si>
  <si>
    <t>(Kerékpárút építés termett talajon)43+66+253+78+186+62(Díszkő parkoló termett talajon)+108</t>
  </si>
  <si>
    <t>Kerékpárút rétegrend építése termett talajon:</t>
  </si>
  <si>
    <t>Kerékpárút rétegrend építése bontási területen:</t>
  </si>
  <si>
    <t>Parkoló,kapubejáró  bontási területen:</t>
  </si>
  <si>
    <t>Parkoló,kapubejáró  ermett talajon:</t>
  </si>
  <si>
    <t>(Dr. Földi János utca)</t>
  </si>
  <si>
    <t>34+248+318+66+156+52</t>
  </si>
  <si>
    <t>(Kerékpárúton)</t>
  </si>
  <si>
    <t>Kerékpárúton:</t>
  </si>
  <si>
    <t>Parkolóban, és kapubejáróban:</t>
  </si>
  <si>
    <t>Kezdő sz.</t>
  </si>
  <si>
    <t>Vég sz.</t>
  </si>
  <si>
    <t>Féloldali</t>
  </si>
  <si>
    <t>Hossza:</t>
  </si>
  <si>
    <t>Kétoldallal</t>
  </si>
  <si>
    <t>Szelv.szám</t>
  </si>
  <si>
    <t>1.9</t>
  </si>
  <si>
    <t>Átvezetett</t>
  </si>
  <si>
    <t>Nemesített padka készítése</t>
  </si>
  <si>
    <t>Dr földi János utca út és kerékpárút között</t>
  </si>
  <si>
    <t>10cm vtg</t>
  </si>
  <si>
    <t>170m2</t>
  </si>
  <si>
    <t>Dr.Földi J. ;Rákóczi ; Arany J. kereszteződés</t>
  </si>
  <si>
    <t>ZSOLT</t>
  </si>
  <si>
    <t>Parkoló,kapubejáró  termett talajon:</t>
  </si>
  <si>
    <t>Meglévő aknafedlapjának szintbehelyezése</t>
  </si>
  <si>
    <t>Meglévő víznyelő akna fedlapjának bontása, új zárt  fedlap szintbehelyezése</t>
  </si>
  <si>
    <t>Új víznyelő létesítés 32x32 fedlappal</t>
  </si>
  <si>
    <t>fm</t>
  </si>
  <si>
    <t>Záróvonal felfestése belterületi szakaszon gépi festéssel, tartós burkolati jellel</t>
  </si>
  <si>
    <t>1186*0,4</t>
  </si>
  <si>
    <t>(180)*0,2</t>
  </si>
  <si>
    <t>Meglévő térkő burkolat felszedése(Bocskai téren):</t>
  </si>
  <si>
    <t>Új befogadóakna létesítése zárt fedlappal(A meglévő csap.csatornára történő  víznyelők rákötése miatt)</t>
  </si>
  <si>
    <t xml:space="preserve">Új KRESZ táblák kihelyezése </t>
  </si>
  <si>
    <t>Új KRESZ táblaoszlopok kihelyezése betontuskóba rakva</t>
  </si>
  <si>
    <t>Meglévő KRESZ táblák áthelyezése</t>
  </si>
  <si>
    <t>Korlát építése(Széchenyi utca; Kossuth utca)</t>
  </si>
  <si>
    <t>Meglévő humuszréteg eltávolítása 15 cm vtg-ban új burkolatépítés területén elszállítással</t>
  </si>
  <si>
    <t>(43+66+253+78+186+62+108)*0,15=</t>
  </si>
  <si>
    <t>Bocskai tér, Hunyadi u. keresztezés</t>
  </si>
  <si>
    <t>Fakivágás, tuskozással, elszállítással</t>
  </si>
  <si>
    <t>Meglévő beton lábazatú kerítés elbontása(kisajátítás területén)</t>
  </si>
  <si>
    <t>(Kerékpárút bontási területen)310+398+18+(Díszkő parkoló bontási területén)494</t>
  </si>
  <si>
    <t>6 cm vtg térkőburkolat építése ágyazatba, tömörítéssel, besepréssel</t>
  </si>
  <si>
    <t>Térkő(Ebből színes:92m2)</t>
  </si>
  <si>
    <t>Térkő(Ebből színes:87m2)</t>
  </si>
  <si>
    <t>Átlag széless.</t>
  </si>
  <si>
    <t>1.11.</t>
  </si>
  <si>
    <t>1.12.</t>
  </si>
  <si>
    <t>Dr Földi J. u. :56m</t>
  </si>
  <si>
    <t>Süllyesztett szegély építése betongerendába rakva</t>
  </si>
  <si>
    <t>Kerti szegély építése betongerendába rakva</t>
  </si>
  <si>
    <t>3.8.</t>
  </si>
  <si>
    <t>3.9.</t>
  </si>
  <si>
    <t>3.10.</t>
  </si>
  <si>
    <t>3.11.</t>
  </si>
  <si>
    <t>3.12.</t>
  </si>
  <si>
    <t>Padkafolyóka építése( művelődési ház melletti kerékpárút és járda közé)</t>
  </si>
  <si>
    <t>4.4.</t>
  </si>
  <si>
    <t>4.5.</t>
  </si>
  <si>
    <t>EGYÉB MUNKÁK ÖSSZESEN</t>
  </si>
  <si>
    <t>Költségbecslés</t>
  </si>
  <si>
    <t>Összeg:</t>
  </si>
  <si>
    <t>Hajdúhadház Dr. Földi János utcán hiányzó kerékpárút kiegészítése (Katolikus Templom-Béke utca) vonatkozó engedélyezési tervéhez</t>
  </si>
  <si>
    <t>terelővonal fehér 3/6:</t>
  </si>
  <si>
    <t>terlővonal kp.út fehér 1,5/1,5:</t>
  </si>
  <si>
    <t>záróvonal út fehér:</t>
  </si>
  <si>
    <t>záróvonal kp.út sárga:</t>
  </si>
  <si>
    <t>Új burkolati jelek készítése kézi festéssel, tartós burkolati jellel</t>
  </si>
  <si>
    <t>felállási vonal STOP nagy fehér:</t>
  </si>
  <si>
    <t>felállási vonal STOP kicsi sárga:</t>
  </si>
  <si>
    <t>piktogram STOP</t>
  </si>
  <si>
    <t>piktogram kicsi STOP</t>
  </si>
  <si>
    <t>piktogram kp.,gyalog :</t>
  </si>
  <si>
    <t>gyalogátkelőh. 3m:</t>
  </si>
  <si>
    <t>gyalogátkelőh. 0,5*0,5:</t>
  </si>
  <si>
    <t>gyalogátkelőh. kicsi fehér:</t>
  </si>
  <si>
    <t>5.8.</t>
  </si>
  <si>
    <t>61,5m*0,3</t>
  </si>
  <si>
    <t>1.10.</t>
  </si>
  <si>
    <t>1.13.</t>
  </si>
  <si>
    <t>2218m2(átlag 1,5cm vastg., számítógépes adatfeldolgozásból)</t>
  </si>
  <si>
    <t>AC 11  aszfalt kötőréteg építése 5 cm vtg-ban burkolat megerőssítés területén géppel</t>
  </si>
  <si>
    <t>AC 11  aszfalt kopóréteg építése 4 cm vtg-ban burkolatfelújítás területén géppel</t>
  </si>
  <si>
    <t>6.4.</t>
  </si>
  <si>
    <t>Megvalósulási tervek készítése</t>
  </si>
  <si>
    <t>Kelt:</t>
  </si>
  <si>
    <t>Horváth Zsolt tervező</t>
  </si>
  <si>
    <t>Ckt-4 útalap építése 15cm vtg-ban szélesítés területén</t>
  </si>
  <si>
    <t>Mennyiség</t>
  </si>
  <si>
    <t>Új taktilis jel készítése bordázott térkőből gyalogátkelőkhöz</t>
  </si>
  <si>
    <t>1.6.</t>
  </si>
  <si>
    <t>(átlag 1,5cm vastg., számítógépes adatfeldolgozásból)</t>
  </si>
  <si>
    <t>3.6.</t>
  </si>
  <si>
    <t>3.7.</t>
  </si>
  <si>
    <t xml:space="preserve">Dr Földi J. u.:586m </t>
  </si>
  <si>
    <t>Busszmeglló előtt:58m; Béke útja 6sz előtt víznyelő kihelyezése:5m</t>
  </si>
  <si>
    <t>Dr Földi J.u.:394m</t>
  </si>
  <si>
    <t>Bocskai tér és béke útja 55m</t>
  </si>
  <si>
    <t>4.3.</t>
  </si>
  <si>
    <t>4.6.</t>
  </si>
  <si>
    <t>5.2.</t>
  </si>
  <si>
    <t>(Dr.Földi J.u. felújítás)</t>
  </si>
  <si>
    <t>300(Burkolatfelújítás Dr. Földi J.)</t>
  </si>
  <si>
    <t>112(Park előtt)+88(Művház előtt)</t>
  </si>
  <si>
    <t>Támfal építése(Dr, Földi J. és Bocski tér csatl.)</t>
  </si>
  <si>
    <t>6.5.</t>
  </si>
  <si>
    <t>Meglévő térkő burkolat lerakása(Bocskai tér szélesítés mukadíj):</t>
  </si>
  <si>
    <t>AC 8  aszfalt kopóréteg építése 3,5 cm vtg-ban kerékpárút területén géppel</t>
  </si>
  <si>
    <t>AC 4  aszfalt kopóréteg építése 2,5 cm vtg-ban géppel</t>
  </si>
  <si>
    <t>(Dr.Földi J.u. )</t>
  </si>
  <si>
    <r>
      <t>Új burkolati jelek készítése kézi festéssel, tartós burkolati jellel.</t>
    </r>
    <r>
      <rPr>
        <b/>
        <sz val="14"/>
        <rFont val="Times New Roman"/>
        <family val="1"/>
        <charset val="238"/>
      </rPr>
      <t>(DR.Földi J.u.felújítás)</t>
    </r>
  </si>
  <si>
    <t>T-COM vezeték védelembe helyezés(szakági terv szerint)</t>
  </si>
  <si>
    <t>Közvilágítás kiépítése( szakági terv szerint)</t>
  </si>
  <si>
    <t>(gázvezeték,ivóvíz,elektromos földkábel)</t>
  </si>
  <si>
    <t>Útépítés helyszíni szakfelügyelet során  esetlegesen szükséges közmű kiváltás, átépítés</t>
  </si>
  <si>
    <t>Ingatlan rendezés a szükséges közműáthelyezésekkel, kerítésépítéssel</t>
  </si>
  <si>
    <t>Tételár</t>
  </si>
  <si>
    <t>1.2</t>
  </si>
  <si>
    <t xml:space="preserve">Elsározódott, makadám útalap visszabontása elszállítással 46 cm vtg-ban </t>
  </si>
  <si>
    <t>193*0,46</t>
  </si>
  <si>
    <t>Meglévő aszfalt burkolatszél vágása</t>
  </si>
  <si>
    <t>1.4.</t>
  </si>
  <si>
    <t xml:space="preserve"> </t>
  </si>
  <si>
    <t>1.5.</t>
  </si>
  <si>
    <t>2.1</t>
  </si>
  <si>
    <t xml:space="preserve">Tükör készítése altalaj tömörítéssel </t>
  </si>
  <si>
    <t>2.2</t>
  </si>
  <si>
    <t>193*0,2</t>
  </si>
  <si>
    <t>Ckt-4 útalap építése 15 cm vtg-ban szélesítés területén</t>
  </si>
  <si>
    <t>170*0,15</t>
  </si>
  <si>
    <t>3.2.</t>
  </si>
  <si>
    <t>6 cm vtg térkőburkolat építése ágyazatba, tömörítéssel, besepréssel parkolóterületen</t>
  </si>
  <si>
    <t>3.6</t>
  </si>
  <si>
    <t>4.4</t>
  </si>
  <si>
    <t>Záróvonal felfestése belterületi szakaszon kézi festéssel, tartós burkolati jellel</t>
  </si>
  <si>
    <t>68m*0,2=14m2</t>
  </si>
  <si>
    <t>Csőkorlát építése</t>
  </si>
  <si>
    <t>Kossuth utcai parkoló építés</t>
  </si>
  <si>
    <t>Előkészítő munkák</t>
  </si>
  <si>
    <t>7.</t>
  </si>
  <si>
    <t>7.1</t>
  </si>
  <si>
    <t>7.2.</t>
  </si>
  <si>
    <t>7.3.</t>
  </si>
  <si>
    <t>7.4.</t>
  </si>
  <si>
    <t>8.</t>
  </si>
  <si>
    <t>8.1.</t>
  </si>
  <si>
    <t>8.2.</t>
  </si>
  <si>
    <t>9.</t>
  </si>
  <si>
    <t>9.1.</t>
  </si>
  <si>
    <t>9.2.</t>
  </si>
  <si>
    <t>9.3.</t>
  </si>
  <si>
    <t>9.4</t>
  </si>
  <si>
    <t>10.</t>
  </si>
  <si>
    <t>10.1.</t>
  </si>
  <si>
    <t>11.</t>
  </si>
  <si>
    <t>11.1.</t>
  </si>
  <si>
    <t>11.2.</t>
  </si>
  <si>
    <t>11.3.</t>
  </si>
  <si>
    <t>11.4.</t>
  </si>
  <si>
    <t>11.5.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</si>
</sst>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F_t_-;\-* #,##0.00\ _F_t_-;_-* &quot;-&quot;??\ _F_t_-;_-@_-"/>
    <numFmt numFmtId="164" formatCode="0.0"/>
    <numFmt numFmtId="165" formatCode="#,##0\ &quot;Ft&quot;"/>
    <numFmt numFmtId="166" formatCode="0.00&quot;m2&quot;"/>
    <numFmt numFmtId="167" formatCode="0\+000"/>
    <numFmt numFmtId="168" formatCode="0.00&quot;m&quot;"/>
    <numFmt numFmtId="169" formatCode="0&quot;m2&quot;"/>
    <numFmt numFmtId="170" formatCode="_-* #,##0\ _F_t_-;\-* #,##0\ _F_t_-;_-* &quot;-&quot;??\ _F_t_-;_-@_-"/>
    <numFmt numFmtId="171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5" fontId="2" fillId="0" borderId="0" xfId="0" applyNumberFormat="1" applyFont="1" applyFill="1"/>
    <xf numFmtId="49" fontId="4" fillId="0" borderId="0" xfId="0" applyNumberFormat="1" applyFont="1" applyFill="1" applyAlignment="1">
      <alignment vertical="top"/>
    </xf>
    <xf numFmtId="0" fontId="4" fillId="0" borderId="0" xfId="0" applyFont="1" applyFill="1"/>
    <xf numFmtId="1" fontId="2" fillId="0" borderId="0" xfId="0" applyNumberFormat="1" applyFont="1" applyFill="1"/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2" fillId="0" borderId="1" xfId="0" applyFont="1" applyFill="1" applyBorder="1"/>
    <xf numFmtId="1" fontId="2" fillId="0" borderId="1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/>
    <xf numFmtId="1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/>
    <xf numFmtId="167" fontId="2" fillId="0" borderId="0" xfId="0" applyNumberFormat="1" applyFont="1" applyFill="1"/>
    <xf numFmtId="168" fontId="2" fillId="0" borderId="0" xfId="0" applyNumberFormat="1" applyFont="1" applyFill="1"/>
    <xf numFmtId="169" fontId="2" fillId="0" borderId="0" xfId="0" applyNumberFormat="1" applyFont="1" applyFill="1"/>
    <xf numFmtId="167" fontId="2" fillId="0" borderId="1" xfId="0" applyNumberFormat="1" applyFont="1" applyFill="1" applyBorder="1"/>
    <xf numFmtId="168" fontId="2" fillId="0" borderId="1" xfId="0" applyNumberFormat="1" applyFont="1" applyFill="1" applyBorder="1"/>
    <xf numFmtId="16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/>
    <xf numFmtId="165" fontId="3" fillId="0" borderId="0" xfId="0" applyNumberFormat="1" applyFont="1" applyFill="1"/>
    <xf numFmtId="169" fontId="2" fillId="0" borderId="0" xfId="0" applyNumberFormat="1" applyFont="1" applyFill="1" applyBorder="1" applyAlignment="1"/>
    <xf numFmtId="169" fontId="2" fillId="0" borderId="1" xfId="0" applyNumberFormat="1" applyFont="1" applyFill="1" applyBorder="1" applyAlignment="1"/>
    <xf numFmtId="1" fontId="3" fillId="0" borderId="0" xfId="0" applyNumberFormat="1" applyFont="1" applyFill="1"/>
    <xf numFmtId="166" fontId="2" fillId="0" borderId="0" xfId="0" applyNumberFormat="1" applyFont="1" applyFill="1" applyBorder="1" applyAlignment="1"/>
    <xf numFmtId="166" fontId="2" fillId="0" borderId="1" xfId="0" applyNumberFormat="1" applyFont="1" applyFill="1" applyBorder="1" applyAlignment="1"/>
    <xf numFmtId="171" fontId="2" fillId="0" borderId="0" xfId="0" applyNumberFormat="1" applyFont="1" applyFill="1"/>
    <xf numFmtId="0" fontId="2" fillId="0" borderId="3" xfId="0" applyFont="1" applyFill="1" applyBorder="1"/>
    <xf numFmtId="1" fontId="2" fillId="0" borderId="3" xfId="0" applyNumberFormat="1" applyFont="1" applyFill="1" applyBorder="1"/>
    <xf numFmtId="164" fontId="2" fillId="0" borderId="1" xfId="0" applyNumberFormat="1" applyFont="1" applyFill="1" applyBorder="1"/>
    <xf numFmtId="164" fontId="3" fillId="0" borderId="0" xfId="0" applyNumberFormat="1" applyFont="1" applyFill="1"/>
    <xf numFmtId="49" fontId="3" fillId="0" borderId="0" xfId="0" applyNumberFormat="1" applyFont="1" applyFill="1" applyAlignment="1">
      <alignment vertical="top"/>
    </xf>
    <xf numFmtId="170" fontId="3" fillId="0" borderId="0" xfId="1" applyNumberFormat="1" applyFont="1" applyFill="1"/>
    <xf numFmtId="165" fontId="3" fillId="0" borderId="2" xfId="0" applyNumberFormat="1" applyFont="1" applyFill="1" applyBorder="1"/>
    <xf numFmtId="14" fontId="2" fillId="0" borderId="0" xfId="0" applyNumberFormat="1" applyFont="1" applyFill="1"/>
    <xf numFmtId="9" fontId="2" fillId="0" borderId="0" xfId="2" applyFont="1" applyFill="1"/>
    <xf numFmtId="170" fontId="2" fillId="0" borderId="0" xfId="0" applyNumberFormat="1" applyFont="1" applyFill="1"/>
    <xf numFmtId="0" fontId="2" fillId="2" borderId="0" xfId="0" applyFont="1" applyFill="1"/>
    <xf numFmtId="165" fontId="7" fillId="0" borderId="0" xfId="0" applyNumberFormat="1" applyFont="1"/>
    <xf numFmtId="0" fontId="7" fillId="0" borderId="0" xfId="0" applyFont="1"/>
    <xf numFmtId="0" fontId="7" fillId="2" borderId="0" xfId="0" applyFont="1" applyFill="1"/>
    <xf numFmtId="49" fontId="7" fillId="0" borderId="0" xfId="0" applyNumberFormat="1" applyFont="1" applyAlignment="1">
      <alignment vertical="top"/>
    </xf>
    <xf numFmtId="164" fontId="7" fillId="0" borderId="0" xfId="0" applyNumberFormat="1" applyFont="1"/>
    <xf numFmtId="49" fontId="8" fillId="0" borderId="0" xfId="0" applyNumberFormat="1" applyFont="1" applyAlignment="1">
      <alignment vertical="top"/>
    </xf>
    <xf numFmtId="0" fontId="8" fillId="0" borderId="0" xfId="0" applyFont="1"/>
    <xf numFmtId="0" fontId="6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9" fillId="0" borderId="0" xfId="0" applyNumberFormat="1" applyFont="1" applyAlignment="1">
      <alignment vertical="top"/>
    </xf>
    <xf numFmtId="0" fontId="9" fillId="0" borderId="0" xfId="0" applyFont="1"/>
    <xf numFmtId="164" fontId="7" fillId="0" borderId="1" xfId="0" applyNumberFormat="1" applyFont="1" applyBorder="1"/>
    <xf numFmtId="0" fontId="7" fillId="0" borderId="1" xfId="0" applyFont="1" applyBorder="1"/>
    <xf numFmtId="165" fontId="6" fillId="0" borderId="0" xfId="0" applyNumberFormat="1" applyFont="1"/>
    <xf numFmtId="0" fontId="7" fillId="0" borderId="0" xfId="0" applyFont="1" applyBorder="1"/>
    <xf numFmtId="164" fontId="7" fillId="0" borderId="0" xfId="0" applyNumberFormat="1" applyFont="1" applyBorder="1"/>
    <xf numFmtId="165" fontId="7" fillId="0" borderId="0" xfId="0" applyNumberFormat="1" applyFont="1" applyBorder="1"/>
    <xf numFmtId="49" fontId="7" fillId="0" borderId="4" xfId="0" applyNumberFormat="1" applyFont="1" applyBorder="1" applyAlignment="1">
      <alignment vertical="top"/>
    </xf>
    <xf numFmtId="0" fontId="7" fillId="0" borderId="4" xfId="0" applyFont="1" applyBorder="1"/>
    <xf numFmtId="164" fontId="7" fillId="0" borderId="4" xfId="0" applyNumberFormat="1" applyFont="1" applyBorder="1"/>
    <xf numFmtId="165" fontId="7" fillId="0" borderId="4" xfId="0" applyNumberFormat="1" applyFont="1" applyBorder="1"/>
    <xf numFmtId="165" fontId="6" fillId="0" borderId="0" xfId="0" applyNumberFormat="1" applyFont="1" applyBorder="1"/>
    <xf numFmtId="164" fontId="6" fillId="0" borderId="0" xfId="0" applyNumberFormat="1" applyFont="1"/>
    <xf numFmtId="49" fontId="7" fillId="0" borderId="0" xfId="0" applyNumberFormat="1" applyFont="1" applyFill="1" applyAlignment="1">
      <alignment vertical="top"/>
    </xf>
    <xf numFmtId="0" fontId="7" fillId="0" borderId="1" xfId="0" applyFont="1" applyFill="1" applyBorder="1"/>
    <xf numFmtId="164" fontId="7" fillId="0" borderId="1" xfId="0" applyNumberFormat="1" applyFont="1" applyFill="1" applyBorder="1"/>
    <xf numFmtId="165" fontId="7" fillId="0" borderId="0" xfId="0" applyNumberFormat="1" applyFont="1" applyFill="1"/>
    <xf numFmtId="0" fontId="7" fillId="0" borderId="0" xfId="0" applyFont="1" applyFill="1"/>
    <xf numFmtId="164" fontId="7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/>
    <xf numFmtId="0" fontId="7" fillId="0" borderId="5" xfId="0" applyFont="1" applyBorder="1"/>
    <xf numFmtId="165" fontId="10" fillId="0" borderId="0" xfId="0" applyNumberFormat="1" applyFont="1" applyFill="1"/>
    <xf numFmtId="165" fontId="11" fillId="0" borderId="0" xfId="0" applyNumberFormat="1" applyFont="1" applyFill="1"/>
    <xf numFmtId="0" fontId="11" fillId="0" borderId="0" xfId="0" applyFont="1" applyFill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70" fontId="2" fillId="0" borderId="0" xfId="1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1"/>
  <sheetViews>
    <sheetView tabSelected="1" view="pageBreakPreview" topLeftCell="B1" zoomScale="70" zoomScaleNormal="100" zoomScaleSheetLayoutView="70" workbookViewId="0">
      <selection activeCell="W332" sqref="V332:AB341"/>
    </sheetView>
  </sheetViews>
  <sheetFormatPr defaultRowHeight="18.75" x14ac:dyDescent="0.3"/>
  <cols>
    <col min="1" max="1" width="10.42578125" style="1" hidden="1" customWidth="1"/>
    <col min="2" max="2" width="9.140625" style="12"/>
    <col min="3" max="3" width="12.7109375" style="1" bestFit="1" customWidth="1"/>
    <col min="4" max="4" width="13" style="1" bestFit="1" customWidth="1"/>
    <col min="5" max="5" width="11.7109375" style="1" bestFit="1" customWidth="1"/>
    <col min="6" max="6" width="9.42578125" style="1" bestFit="1" customWidth="1"/>
    <col min="7" max="7" width="12.7109375" style="1" bestFit="1" customWidth="1"/>
    <col min="8" max="8" width="46.42578125" style="1" customWidth="1"/>
    <col min="9" max="9" width="12" style="6" customWidth="1"/>
    <col min="10" max="10" width="9.7109375" style="1" bestFit="1" customWidth="1"/>
    <col min="11" max="11" width="11.140625" style="6" bestFit="1" customWidth="1"/>
    <col min="12" max="12" width="5.28515625" style="1" bestFit="1" customWidth="1"/>
    <col min="13" max="13" width="14.85546875" style="3" bestFit="1" customWidth="1"/>
    <col min="14" max="14" width="19.140625" style="1" bestFit="1" customWidth="1"/>
    <col min="15" max="15" width="16.140625" style="1" bestFit="1" customWidth="1"/>
    <col min="16" max="16" width="0" style="1" hidden="1" customWidth="1"/>
    <col min="17" max="17" width="19.42578125" style="1" bestFit="1" customWidth="1"/>
    <col min="18" max="18" width="19.140625" style="1" bestFit="1" customWidth="1"/>
    <col min="19" max="19" width="14.42578125" style="1" customWidth="1"/>
    <col min="20" max="20" width="11.7109375" style="1" bestFit="1" customWidth="1"/>
    <col min="21" max="22" width="9.140625" style="1"/>
    <col min="23" max="23" width="19.28515625" style="1" bestFit="1" customWidth="1"/>
    <col min="24" max="16384" width="9.140625" style="1"/>
  </cols>
  <sheetData>
    <row r="1" spans="1:17" x14ac:dyDescent="0.3">
      <c r="B1" s="86" t="s">
        <v>127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7" x14ac:dyDescent="0.3">
      <c r="A2" s="88" t="s">
        <v>129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4" spans="1:17" ht="19.5" x14ac:dyDescent="0.35">
      <c r="B4" s="4" t="s">
        <v>0</v>
      </c>
      <c r="C4" s="52" t="s">
        <v>205</v>
      </c>
      <c r="D4" s="5"/>
      <c r="K4" s="7" t="s">
        <v>155</v>
      </c>
      <c r="M4" s="8" t="s">
        <v>54</v>
      </c>
      <c r="N4" s="9" t="s">
        <v>128</v>
      </c>
    </row>
    <row r="5" spans="1:17" x14ac:dyDescent="0.3">
      <c r="B5" s="10"/>
      <c r="C5" s="11"/>
      <c r="D5" s="11"/>
      <c r="M5" s="8" t="s">
        <v>56</v>
      </c>
      <c r="N5" s="9" t="s">
        <v>56</v>
      </c>
    </row>
    <row r="6" spans="1:17" x14ac:dyDescent="0.3">
      <c r="A6" s="1" t="s">
        <v>82</v>
      </c>
      <c r="B6" s="12" t="s">
        <v>1</v>
      </c>
      <c r="C6" s="1" t="s">
        <v>103</v>
      </c>
    </row>
    <row r="7" spans="1:17" x14ac:dyDescent="0.3">
      <c r="C7" s="13" t="s">
        <v>104</v>
      </c>
      <c r="D7" s="13"/>
      <c r="E7" s="13"/>
      <c r="F7" s="13"/>
      <c r="G7" s="13"/>
      <c r="H7" s="13"/>
      <c r="I7" s="14">
        <f>(43+66+253+78+186+62+108)*0.15</f>
        <v>119</v>
      </c>
      <c r="J7" s="13" t="s">
        <v>3</v>
      </c>
      <c r="K7" s="14"/>
      <c r="L7" s="13"/>
    </row>
    <row r="8" spans="1:17" x14ac:dyDescent="0.3">
      <c r="K8" s="6">
        <f>I7</f>
        <v>119</v>
      </c>
      <c r="L8" s="1" t="s">
        <v>3</v>
      </c>
      <c r="N8" s="3">
        <f>K8*M8</f>
        <v>0</v>
      </c>
      <c r="Q8" s="3"/>
    </row>
    <row r="9" spans="1:17" x14ac:dyDescent="0.3">
      <c r="N9" s="3"/>
      <c r="Q9" s="3"/>
    </row>
    <row r="10" spans="1:17" x14ac:dyDescent="0.3">
      <c r="A10" s="1" t="s">
        <v>82</v>
      </c>
      <c r="B10" s="12" t="s">
        <v>6</v>
      </c>
      <c r="C10" s="1" t="s">
        <v>44</v>
      </c>
      <c r="H10" s="2" t="s">
        <v>168</v>
      </c>
      <c r="Q10" s="3"/>
    </row>
    <row r="11" spans="1:17" x14ac:dyDescent="0.3">
      <c r="C11" s="13" t="s">
        <v>64</v>
      </c>
      <c r="D11" s="13"/>
      <c r="E11" s="13"/>
      <c r="F11" s="13"/>
      <c r="G11" s="13"/>
      <c r="H11" s="13"/>
      <c r="I11" s="14">
        <f>137+185+311+7+7+7+6+6+11+8+9+10+11+18+10+25+10</f>
        <v>778</v>
      </c>
      <c r="J11" s="13" t="s">
        <v>16</v>
      </c>
      <c r="K11" s="14"/>
      <c r="L11" s="13"/>
      <c r="Q11" s="3"/>
    </row>
    <row r="12" spans="1:17" x14ac:dyDescent="0.3">
      <c r="K12" s="6">
        <f>I11</f>
        <v>778</v>
      </c>
      <c r="L12" s="1" t="s">
        <v>16</v>
      </c>
      <c r="N12" s="3">
        <f>K12*M12</f>
        <v>0</v>
      </c>
      <c r="Q12" s="3"/>
    </row>
    <row r="13" spans="1:17" x14ac:dyDescent="0.3">
      <c r="A13" s="1" t="s">
        <v>82</v>
      </c>
      <c r="B13" s="12" t="s">
        <v>31</v>
      </c>
      <c r="C13" s="15" t="s">
        <v>43</v>
      </c>
      <c r="D13" s="15"/>
      <c r="E13" s="15"/>
      <c r="F13" s="15"/>
      <c r="G13" s="15"/>
      <c r="H13" s="15"/>
      <c r="Q13" s="3"/>
    </row>
    <row r="14" spans="1:17" x14ac:dyDescent="0.3">
      <c r="C14" s="16" t="s">
        <v>95</v>
      </c>
      <c r="I14" s="6">
        <f>1186*0.4</f>
        <v>474</v>
      </c>
      <c r="J14" s="1" t="s">
        <v>3</v>
      </c>
      <c r="Q14" s="3"/>
    </row>
    <row r="15" spans="1:17" x14ac:dyDescent="0.3">
      <c r="K15" s="6">
        <f>SUM(I14:I14)</f>
        <v>474</v>
      </c>
      <c r="L15" s="1" t="s">
        <v>3</v>
      </c>
      <c r="N15" s="3">
        <f>K15*M15</f>
        <v>0</v>
      </c>
      <c r="Q15" s="3"/>
    </row>
    <row r="16" spans="1:17" x14ac:dyDescent="0.3">
      <c r="A16" s="1" t="s">
        <v>82</v>
      </c>
      <c r="C16" s="1" t="s">
        <v>47</v>
      </c>
      <c r="Q16" s="3"/>
    </row>
    <row r="17" spans="1:20" x14ac:dyDescent="0.3">
      <c r="C17" s="13" t="s">
        <v>96</v>
      </c>
      <c r="D17" s="13"/>
      <c r="E17" s="13"/>
      <c r="F17" s="13"/>
      <c r="G17" s="13"/>
      <c r="H17" s="13"/>
      <c r="I17" s="14">
        <f>(180)*0.2</f>
        <v>36</v>
      </c>
      <c r="J17" s="13" t="s">
        <v>3</v>
      </c>
      <c r="K17" s="14"/>
      <c r="L17" s="13"/>
      <c r="Q17" s="3"/>
    </row>
    <row r="18" spans="1:20" x14ac:dyDescent="0.3">
      <c r="K18" s="6">
        <f>I17</f>
        <v>36</v>
      </c>
      <c r="L18" s="1" t="s">
        <v>3</v>
      </c>
      <c r="N18" s="3">
        <f>K18*M18</f>
        <v>0</v>
      </c>
      <c r="Q18" s="3"/>
    </row>
    <row r="19" spans="1:20" x14ac:dyDescent="0.3">
      <c r="Q19" s="3"/>
    </row>
    <row r="20" spans="1:20" x14ac:dyDescent="0.3">
      <c r="A20" s="1" t="s">
        <v>82</v>
      </c>
      <c r="B20" s="12" t="s">
        <v>28</v>
      </c>
      <c r="C20" s="15" t="s">
        <v>42</v>
      </c>
      <c r="D20" s="15"/>
      <c r="E20" s="15"/>
      <c r="F20" s="15"/>
      <c r="G20" s="15"/>
      <c r="H20" s="15"/>
      <c r="I20" s="17"/>
      <c r="J20" s="15"/>
      <c r="K20" s="17"/>
      <c r="L20" s="15"/>
      <c r="Q20" s="3"/>
    </row>
    <row r="21" spans="1:20" x14ac:dyDescent="0.3">
      <c r="C21" s="15" t="s">
        <v>147</v>
      </c>
      <c r="D21" s="15"/>
      <c r="E21" s="15"/>
      <c r="F21" s="15"/>
      <c r="G21" s="15"/>
      <c r="H21" s="15"/>
      <c r="I21" s="17">
        <v>2218</v>
      </c>
      <c r="J21" s="15" t="s">
        <v>2</v>
      </c>
      <c r="K21" s="17"/>
      <c r="L21" s="15"/>
      <c r="Q21" s="3"/>
    </row>
    <row r="22" spans="1:20" x14ac:dyDescent="0.3">
      <c r="C22" s="1">
        <v>315</v>
      </c>
      <c r="D22" s="15" t="s">
        <v>2</v>
      </c>
      <c r="E22" s="1" t="s">
        <v>87</v>
      </c>
      <c r="F22" s="15"/>
      <c r="G22" s="15"/>
      <c r="H22" s="15"/>
      <c r="I22" s="17">
        <v>315</v>
      </c>
      <c r="J22" s="15" t="s">
        <v>2</v>
      </c>
      <c r="K22" s="17"/>
      <c r="L22" s="15"/>
      <c r="Q22" s="3"/>
    </row>
    <row r="23" spans="1:20" x14ac:dyDescent="0.3">
      <c r="C23" s="2" t="s">
        <v>168</v>
      </c>
      <c r="D23" s="15"/>
      <c r="F23" s="15"/>
      <c r="G23" s="15"/>
      <c r="H23" s="15"/>
      <c r="I23" s="17"/>
      <c r="J23" s="15"/>
      <c r="K23" s="6">
        <f>SUM(I21:I22)</f>
        <v>2533</v>
      </c>
      <c r="L23" s="1" t="s">
        <v>2</v>
      </c>
      <c r="N23" s="3">
        <f>K23*M23</f>
        <v>0</v>
      </c>
      <c r="Q23" s="3"/>
    </row>
    <row r="24" spans="1:20" x14ac:dyDescent="0.3">
      <c r="A24" s="1" t="s">
        <v>82</v>
      </c>
      <c r="B24" s="12" t="s">
        <v>157</v>
      </c>
      <c r="C24" s="15" t="s">
        <v>42</v>
      </c>
      <c r="D24" s="15"/>
      <c r="E24" s="15"/>
      <c r="F24" s="15"/>
      <c r="G24" s="15"/>
      <c r="H24" s="15"/>
      <c r="I24" s="17"/>
      <c r="J24" s="15"/>
      <c r="K24" s="17"/>
      <c r="L24" s="15"/>
      <c r="Q24" s="3"/>
    </row>
    <row r="25" spans="1:20" x14ac:dyDescent="0.3">
      <c r="C25" s="15" t="s">
        <v>158</v>
      </c>
      <c r="D25" s="15"/>
      <c r="E25" s="15"/>
      <c r="F25" s="15"/>
      <c r="G25" s="15"/>
      <c r="H25" s="15"/>
      <c r="I25" s="17"/>
      <c r="J25" s="15"/>
      <c r="K25" s="17"/>
      <c r="L25" s="15"/>
      <c r="Q25" s="3"/>
    </row>
    <row r="26" spans="1:20" x14ac:dyDescent="0.3">
      <c r="C26" s="13">
        <v>313</v>
      </c>
      <c r="D26" s="13" t="s">
        <v>2</v>
      </c>
      <c r="E26" s="13" t="s">
        <v>105</v>
      </c>
      <c r="F26" s="13"/>
      <c r="G26" s="13"/>
      <c r="H26" s="13"/>
      <c r="I26" s="14">
        <v>313</v>
      </c>
      <c r="J26" s="13" t="s">
        <v>2</v>
      </c>
      <c r="K26" s="14"/>
      <c r="L26" s="13"/>
      <c r="Q26" s="3"/>
    </row>
    <row r="27" spans="1:20" x14ac:dyDescent="0.3">
      <c r="K27" s="6">
        <f>SUM(I26)</f>
        <v>313</v>
      </c>
      <c r="L27" s="1" t="s">
        <v>2</v>
      </c>
      <c r="N27" s="3">
        <f>K27*M27</f>
        <v>0</v>
      </c>
      <c r="Q27" s="3"/>
    </row>
    <row r="28" spans="1:20" x14ac:dyDescent="0.3">
      <c r="Q28" s="3"/>
    </row>
    <row r="29" spans="1:20" x14ac:dyDescent="0.3">
      <c r="B29" s="12" t="s">
        <v>29</v>
      </c>
      <c r="C29" s="13" t="s">
        <v>25</v>
      </c>
      <c r="D29" s="13"/>
      <c r="E29" s="13"/>
      <c r="F29" s="13"/>
      <c r="G29" s="13"/>
      <c r="H29" s="13"/>
      <c r="I29" s="14">
        <v>1</v>
      </c>
      <c r="J29" s="13" t="s">
        <v>26</v>
      </c>
      <c r="K29" s="14"/>
      <c r="L29" s="13"/>
      <c r="Q29" s="3"/>
    </row>
    <row r="30" spans="1:20" x14ac:dyDescent="0.3">
      <c r="K30" s="6">
        <v>1</v>
      </c>
      <c r="L30" s="1" t="s">
        <v>26</v>
      </c>
      <c r="N30" s="3">
        <f>K30*M30</f>
        <v>0</v>
      </c>
      <c r="Q30" s="3"/>
    </row>
    <row r="31" spans="1:20" x14ac:dyDescent="0.3">
      <c r="Q31" s="3"/>
    </row>
    <row r="32" spans="1:20" x14ac:dyDescent="0.3">
      <c r="B32" s="12" t="s">
        <v>30</v>
      </c>
      <c r="C32" s="13" t="s">
        <v>27</v>
      </c>
      <c r="D32" s="13"/>
      <c r="E32" s="13"/>
      <c r="F32" s="13"/>
      <c r="G32" s="13"/>
      <c r="H32" s="13"/>
      <c r="I32" s="14">
        <v>4</v>
      </c>
      <c r="J32" s="13" t="s">
        <v>19</v>
      </c>
      <c r="K32" s="14"/>
      <c r="L32" s="13"/>
      <c r="Q32" s="3"/>
      <c r="S32" s="3"/>
      <c r="T32" s="3"/>
    </row>
    <row r="33" spans="1:20" x14ac:dyDescent="0.3">
      <c r="K33" s="6">
        <v>6</v>
      </c>
      <c r="L33" s="1" t="s">
        <v>19</v>
      </c>
      <c r="N33" s="3">
        <f>K33*M33</f>
        <v>0</v>
      </c>
      <c r="O33" s="3"/>
      <c r="Q33" s="3"/>
      <c r="S33" s="3"/>
      <c r="T33" s="3"/>
    </row>
    <row r="34" spans="1:20" x14ac:dyDescent="0.3">
      <c r="N34" s="3"/>
      <c r="Q34" s="3"/>
      <c r="S34" s="3"/>
      <c r="T34" s="3"/>
    </row>
    <row r="35" spans="1:20" x14ac:dyDescent="0.3">
      <c r="B35" s="12" t="s">
        <v>41</v>
      </c>
      <c r="C35" s="13" t="s">
        <v>181</v>
      </c>
      <c r="D35" s="13"/>
      <c r="E35" s="13"/>
      <c r="F35" s="13"/>
      <c r="G35" s="13"/>
      <c r="H35" s="13"/>
      <c r="I35" s="14">
        <v>1</v>
      </c>
      <c r="J35" s="13" t="s">
        <v>26</v>
      </c>
      <c r="K35" s="14"/>
      <c r="L35" s="13"/>
      <c r="N35" s="3">
        <f>I35*M35</f>
        <v>0</v>
      </c>
      <c r="Q35" s="3"/>
      <c r="R35" s="3"/>
      <c r="S35" s="3"/>
      <c r="T35" s="3"/>
    </row>
    <row r="36" spans="1:20" s="15" customFormat="1" x14ac:dyDescent="0.3">
      <c r="B36" s="18"/>
      <c r="C36" s="15" t="s">
        <v>180</v>
      </c>
      <c r="I36" s="17"/>
      <c r="K36" s="17"/>
      <c r="M36" s="19"/>
      <c r="N36" s="19"/>
      <c r="Q36" s="3"/>
      <c r="S36" s="3"/>
      <c r="T36" s="3"/>
    </row>
    <row r="37" spans="1:20" s="15" customFormat="1" x14ac:dyDescent="0.3">
      <c r="B37" s="18"/>
      <c r="I37" s="17"/>
      <c r="K37" s="17"/>
      <c r="M37" s="19"/>
      <c r="N37" s="19"/>
      <c r="Q37" s="3"/>
      <c r="S37" s="3"/>
      <c r="T37" s="3"/>
    </row>
    <row r="38" spans="1:20" x14ac:dyDescent="0.3">
      <c r="B38" s="12" t="s">
        <v>81</v>
      </c>
      <c r="C38" s="13" t="s">
        <v>178</v>
      </c>
      <c r="D38" s="13"/>
      <c r="E38" s="13"/>
      <c r="F38" s="13"/>
      <c r="G38" s="13"/>
      <c r="H38" s="13"/>
      <c r="I38" s="14">
        <v>1</v>
      </c>
      <c r="J38" s="13" t="s">
        <v>26</v>
      </c>
      <c r="K38" s="14"/>
      <c r="L38" s="13"/>
      <c r="N38" s="3">
        <f>I38*M38</f>
        <v>0</v>
      </c>
      <c r="Q38" s="3"/>
      <c r="R38" s="3"/>
      <c r="S38" s="3"/>
      <c r="T38" s="3"/>
    </row>
    <row r="39" spans="1:20" x14ac:dyDescent="0.3">
      <c r="I39" s="17"/>
      <c r="J39" s="15"/>
      <c r="K39" s="17"/>
      <c r="L39" s="15"/>
      <c r="M39" s="19"/>
      <c r="N39" s="19"/>
      <c r="Q39" s="3"/>
    </row>
    <row r="40" spans="1:20" x14ac:dyDescent="0.3">
      <c r="N40" s="3"/>
      <c r="Q40" s="3"/>
    </row>
    <row r="41" spans="1:20" x14ac:dyDescent="0.3">
      <c r="B41" s="12" t="s">
        <v>145</v>
      </c>
      <c r="C41" s="13" t="s">
        <v>179</v>
      </c>
      <c r="D41" s="13"/>
      <c r="E41" s="13"/>
      <c r="F41" s="13"/>
      <c r="G41" s="13"/>
      <c r="H41" s="13"/>
      <c r="I41" s="14">
        <v>1</v>
      </c>
      <c r="J41" s="13" t="s">
        <v>26</v>
      </c>
      <c r="K41" s="14"/>
      <c r="L41" s="13"/>
      <c r="N41" s="3">
        <f>I41*M41</f>
        <v>0</v>
      </c>
      <c r="Q41" s="3"/>
    </row>
    <row r="42" spans="1:20" x14ac:dyDescent="0.3">
      <c r="C42" s="15"/>
      <c r="D42" s="15"/>
      <c r="E42" s="15"/>
      <c r="F42" s="15"/>
      <c r="G42" s="15"/>
      <c r="H42" s="15"/>
      <c r="I42" s="17"/>
      <c r="J42" s="15"/>
      <c r="K42" s="17"/>
      <c r="L42" s="15"/>
      <c r="M42" s="19"/>
      <c r="N42" s="3"/>
      <c r="Q42" s="3"/>
      <c r="R42" s="3"/>
    </row>
    <row r="43" spans="1:20" x14ac:dyDescent="0.3">
      <c r="C43" s="15"/>
      <c r="D43" s="15"/>
      <c r="E43" s="15"/>
      <c r="F43" s="15"/>
      <c r="G43" s="15"/>
      <c r="H43" s="15"/>
      <c r="I43" s="17"/>
      <c r="J43" s="15"/>
      <c r="K43" s="17"/>
      <c r="L43" s="15"/>
      <c r="N43" s="3"/>
      <c r="Q43" s="3"/>
    </row>
    <row r="44" spans="1:20" s="45" customFormat="1" x14ac:dyDescent="0.3">
      <c r="A44" s="45" t="s">
        <v>82</v>
      </c>
      <c r="B44" s="12" t="s">
        <v>113</v>
      </c>
      <c r="C44" s="13" t="s">
        <v>182</v>
      </c>
      <c r="D44" s="13"/>
      <c r="E44" s="13"/>
      <c r="F44" s="13"/>
      <c r="G44" s="13"/>
      <c r="H44" s="13"/>
      <c r="I44" s="14">
        <v>1</v>
      </c>
      <c r="J44" s="13" t="s">
        <v>26</v>
      </c>
      <c r="K44" s="14"/>
      <c r="L44" s="13"/>
      <c r="M44" s="3"/>
      <c r="N44" s="3">
        <f>I44*M44</f>
        <v>0</v>
      </c>
      <c r="Q44" s="3"/>
    </row>
    <row r="45" spans="1:20" s="45" customFormat="1" x14ac:dyDescent="0.3">
      <c r="B45" s="12"/>
      <c r="C45" s="1"/>
      <c r="D45" s="1"/>
      <c r="E45" s="1"/>
      <c r="F45" s="1"/>
      <c r="G45" s="1"/>
      <c r="H45" s="1"/>
      <c r="I45" s="6"/>
      <c r="J45" s="1"/>
      <c r="K45" s="6"/>
      <c r="L45" s="1"/>
      <c r="M45" s="1"/>
      <c r="N45" s="1"/>
      <c r="Q45" s="3"/>
    </row>
    <row r="46" spans="1:20" s="45" customFormat="1" x14ac:dyDescent="0.3">
      <c r="B46" s="12"/>
      <c r="C46" s="1"/>
      <c r="D46" s="1"/>
      <c r="E46" s="1"/>
      <c r="F46" s="1"/>
      <c r="G46" s="1"/>
      <c r="H46" s="1"/>
      <c r="I46" s="6"/>
      <c r="J46" s="1"/>
      <c r="K46" s="6"/>
      <c r="L46" s="1"/>
      <c r="M46" s="3"/>
      <c r="N46" s="3"/>
      <c r="Q46" s="3"/>
    </row>
    <row r="47" spans="1:20" x14ac:dyDescent="0.3">
      <c r="A47" s="1" t="s">
        <v>82</v>
      </c>
      <c r="B47" s="12" t="s">
        <v>114</v>
      </c>
      <c r="C47" s="13" t="s">
        <v>107</v>
      </c>
      <c r="D47" s="13"/>
      <c r="E47" s="13"/>
      <c r="F47" s="13"/>
      <c r="G47" s="13"/>
      <c r="H47" s="13"/>
      <c r="I47" s="14">
        <v>12</v>
      </c>
      <c r="J47" s="13" t="s">
        <v>16</v>
      </c>
      <c r="K47" s="14"/>
      <c r="L47" s="13"/>
      <c r="Q47" s="3"/>
    </row>
    <row r="48" spans="1:20" x14ac:dyDescent="0.3">
      <c r="K48" s="6">
        <f>I47</f>
        <v>12</v>
      </c>
      <c r="L48" s="1" t="s">
        <v>16</v>
      </c>
      <c r="N48" s="3">
        <f>K48*M48</f>
        <v>0</v>
      </c>
      <c r="Q48" s="3"/>
    </row>
    <row r="49" spans="1:17" x14ac:dyDescent="0.3">
      <c r="A49" s="1" t="s">
        <v>82</v>
      </c>
      <c r="B49" s="12" t="s">
        <v>146</v>
      </c>
      <c r="C49" s="1" t="s">
        <v>97</v>
      </c>
      <c r="N49" s="3"/>
      <c r="Q49" s="3"/>
    </row>
    <row r="50" spans="1:17" x14ac:dyDescent="0.3">
      <c r="D50" s="20">
        <v>332</v>
      </c>
      <c r="E50" s="20">
        <v>345</v>
      </c>
      <c r="F50" s="21">
        <v>2</v>
      </c>
      <c r="G50" s="22">
        <f>(E50-D50)*F50</f>
        <v>26</v>
      </c>
      <c r="N50" s="3"/>
      <c r="Q50" s="3"/>
    </row>
    <row r="51" spans="1:17" x14ac:dyDescent="0.3">
      <c r="C51" s="15"/>
      <c r="D51" s="23">
        <v>352</v>
      </c>
      <c r="E51" s="23">
        <v>467</v>
      </c>
      <c r="F51" s="24">
        <v>2.25</v>
      </c>
      <c r="G51" s="25">
        <f>(E51-D51)*F51</f>
        <v>259</v>
      </c>
      <c r="H51" s="13"/>
      <c r="I51" s="14">
        <f>SUM(G50:G52)</f>
        <v>285</v>
      </c>
      <c r="J51" s="13" t="s">
        <v>2</v>
      </c>
      <c r="K51" s="14"/>
      <c r="L51" s="13"/>
      <c r="Q51" s="3"/>
    </row>
    <row r="52" spans="1:17" x14ac:dyDescent="0.3">
      <c r="C52" s="15"/>
      <c r="D52" s="15"/>
      <c r="E52" s="15"/>
      <c r="F52" s="15"/>
      <c r="G52" s="15"/>
      <c r="H52" s="15"/>
      <c r="K52" s="6">
        <f>I51</f>
        <v>285</v>
      </c>
      <c r="L52" s="1" t="s">
        <v>2</v>
      </c>
      <c r="N52" s="3">
        <f>K52*M52</f>
        <v>0</v>
      </c>
      <c r="Q52" s="3"/>
    </row>
    <row r="53" spans="1:17" x14ac:dyDescent="0.3">
      <c r="N53" s="3"/>
      <c r="Q53" s="3"/>
    </row>
    <row r="54" spans="1:17" x14ac:dyDescent="0.3">
      <c r="A54" s="1" t="s">
        <v>82</v>
      </c>
      <c r="B54" s="12" t="s">
        <v>114</v>
      </c>
      <c r="C54" s="13" t="s">
        <v>106</v>
      </c>
      <c r="D54" s="13"/>
      <c r="E54" s="13"/>
      <c r="F54" s="13"/>
      <c r="G54" s="13"/>
      <c r="H54" s="13"/>
      <c r="I54" s="14">
        <v>30</v>
      </c>
      <c r="J54" s="13" t="s">
        <v>19</v>
      </c>
      <c r="K54" s="14"/>
      <c r="L54" s="13"/>
      <c r="Q54" s="3"/>
    </row>
    <row r="55" spans="1:17" x14ac:dyDescent="0.3">
      <c r="A55" s="13"/>
      <c r="B55" s="26"/>
      <c r="C55" s="13"/>
      <c r="D55" s="13"/>
      <c r="E55" s="13"/>
      <c r="F55" s="13"/>
      <c r="G55" s="13"/>
      <c r="H55" s="13"/>
      <c r="I55" s="14"/>
      <c r="J55" s="13"/>
      <c r="K55" s="14">
        <f>I54</f>
        <v>30</v>
      </c>
      <c r="L55" s="13" t="s">
        <v>19</v>
      </c>
      <c r="M55" s="27"/>
      <c r="N55" s="27">
        <f>K55*M55</f>
        <v>0</v>
      </c>
      <c r="O55" s="13"/>
      <c r="Q55" s="3"/>
    </row>
    <row r="56" spans="1:17" x14ac:dyDescent="0.3">
      <c r="N56" s="3"/>
    </row>
    <row r="57" spans="1:17" x14ac:dyDescent="0.3">
      <c r="C57" s="2" t="s">
        <v>55</v>
      </c>
      <c r="N57" s="28">
        <f>SUM(N6:N56)</f>
        <v>0</v>
      </c>
      <c r="O57" s="28"/>
      <c r="P57" s="28"/>
      <c r="Q57" s="28"/>
    </row>
    <row r="59" spans="1:17" ht="19.5" x14ac:dyDescent="0.35">
      <c r="B59" s="4" t="s">
        <v>4</v>
      </c>
      <c r="C59" s="5" t="s">
        <v>5</v>
      </c>
    </row>
    <row r="60" spans="1:17" x14ac:dyDescent="0.3">
      <c r="B60" s="10"/>
      <c r="C60" s="11"/>
    </row>
    <row r="61" spans="1:17" x14ac:dyDescent="0.3">
      <c r="A61" s="1" t="s">
        <v>82</v>
      </c>
      <c r="B61" s="12" t="s">
        <v>7</v>
      </c>
      <c r="C61" s="1" t="s">
        <v>39</v>
      </c>
    </row>
    <row r="62" spans="1:17" x14ac:dyDescent="0.3">
      <c r="C62" s="15" t="s">
        <v>108</v>
      </c>
      <c r="D62" s="15"/>
      <c r="E62" s="15"/>
      <c r="F62" s="15"/>
      <c r="G62" s="15"/>
      <c r="H62" s="15"/>
      <c r="I62" s="17">
        <f>C63</f>
        <v>1220</v>
      </c>
      <c r="J62" s="15" t="s">
        <v>2</v>
      </c>
      <c r="K62" s="17"/>
      <c r="L62" s="15"/>
    </row>
    <row r="63" spans="1:17" x14ac:dyDescent="0.3">
      <c r="C63" s="15">
        <f>310+398+18+494</f>
        <v>1220</v>
      </c>
      <c r="D63" s="15" t="s">
        <v>2</v>
      </c>
      <c r="E63" s="15"/>
      <c r="F63" s="15"/>
      <c r="G63" s="15"/>
      <c r="H63" s="15"/>
      <c r="I63" s="17"/>
      <c r="J63" s="15"/>
      <c r="K63" s="17"/>
      <c r="L63" s="15"/>
    </row>
    <row r="64" spans="1:17" x14ac:dyDescent="0.3">
      <c r="C64" s="15" t="s">
        <v>45</v>
      </c>
      <c r="D64" s="15"/>
      <c r="E64" s="15"/>
      <c r="F64" s="15"/>
      <c r="G64" s="15"/>
      <c r="H64" s="15"/>
      <c r="I64" s="17"/>
      <c r="J64" s="15"/>
      <c r="K64" s="17"/>
      <c r="L64" s="15"/>
    </row>
    <row r="65" spans="1:17" x14ac:dyDescent="0.3">
      <c r="C65" s="15" t="s">
        <v>65</v>
      </c>
      <c r="D65" s="15"/>
      <c r="E65" s="15"/>
      <c r="F65" s="15"/>
      <c r="G65" s="15"/>
      <c r="H65" s="15"/>
      <c r="I65" s="17">
        <f>C66</f>
        <v>796</v>
      </c>
      <c r="J65" s="15" t="s">
        <v>2</v>
      </c>
      <c r="K65" s="17"/>
      <c r="L65" s="15"/>
    </row>
    <row r="66" spans="1:17" x14ac:dyDescent="0.3">
      <c r="C66" s="1">
        <f>43+66+253+78+186+62+108</f>
        <v>796</v>
      </c>
      <c r="D66" s="1" t="s">
        <v>2</v>
      </c>
      <c r="K66" s="6">
        <f>SUM(I62:I65)</f>
        <v>2016</v>
      </c>
      <c r="L66" s="1" t="s">
        <v>2</v>
      </c>
      <c r="N66" s="3">
        <f>K66*M66</f>
        <v>0</v>
      </c>
      <c r="Q66" s="3"/>
    </row>
    <row r="67" spans="1:17" x14ac:dyDescent="0.3">
      <c r="N67" s="3"/>
      <c r="Q67" s="3"/>
    </row>
    <row r="68" spans="1:17" x14ac:dyDescent="0.3">
      <c r="A68" s="1" t="s">
        <v>82</v>
      </c>
      <c r="B68" s="12" t="s">
        <v>8</v>
      </c>
      <c r="C68" s="1" t="s">
        <v>40</v>
      </c>
      <c r="Q68" s="3"/>
    </row>
    <row r="69" spans="1:17" x14ac:dyDescent="0.3">
      <c r="C69" s="15" t="s">
        <v>66</v>
      </c>
      <c r="D69" s="15"/>
      <c r="E69" s="15"/>
      <c r="F69" s="15"/>
      <c r="G69" s="15"/>
      <c r="H69" s="29">
        <v>687</v>
      </c>
      <c r="I69" s="17">
        <f>H69*0.2</f>
        <v>137</v>
      </c>
      <c r="J69" s="15" t="s">
        <v>3</v>
      </c>
      <c r="K69" s="17"/>
      <c r="L69" s="15"/>
      <c r="P69" s="15"/>
      <c r="Q69" s="3"/>
    </row>
    <row r="70" spans="1:17" x14ac:dyDescent="0.3">
      <c r="C70" s="15" t="s">
        <v>67</v>
      </c>
      <c r="D70" s="15"/>
      <c r="E70" s="15"/>
      <c r="F70" s="15"/>
      <c r="G70" s="15"/>
      <c r="H70" s="29">
        <v>725</v>
      </c>
      <c r="I70" s="17">
        <f>H70*0.2</f>
        <v>145</v>
      </c>
      <c r="J70" s="15" t="s">
        <v>3</v>
      </c>
      <c r="K70" s="17"/>
      <c r="L70" s="15"/>
      <c r="Q70" s="3"/>
    </row>
    <row r="71" spans="1:17" x14ac:dyDescent="0.3">
      <c r="C71" s="15" t="s">
        <v>68</v>
      </c>
      <c r="D71" s="15"/>
      <c r="E71" s="15"/>
      <c r="F71" s="15"/>
      <c r="G71" s="15"/>
      <c r="H71" s="29">
        <v>494</v>
      </c>
      <c r="I71" s="17">
        <f t="shared" ref="I71:I72" si="0">H71*0.2</f>
        <v>99</v>
      </c>
      <c r="J71" s="15" t="s">
        <v>3</v>
      </c>
      <c r="K71" s="17"/>
      <c r="L71" s="15"/>
      <c r="Q71" s="3"/>
    </row>
    <row r="72" spans="1:17" x14ac:dyDescent="0.3">
      <c r="C72" s="13" t="s">
        <v>89</v>
      </c>
      <c r="D72" s="13"/>
      <c r="E72" s="13"/>
      <c r="F72" s="13"/>
      <c r="G72" s="13"/>
      <c r="H72" s="30">
        <v>108</v>
      </c>
      <c r="I72" s="14">
        <f t="shared" si="0"/>
        <v>22</v>
      </c>
      <c r="J72" s="13" t="s">
        <v>3</v>
      </c>
      <c r="K72" s="14"/>
      <c r="L72" s="13"/>
      <c r="Q72" s="3"/>
    </row>
    <row r="73" spans="1:17" x14ac:dyDescent="0.3">
      <c r="A73" s="13"/>
      <c r="B73" s="26"/>
      <c r="C73" s="13"/>
      <c r="D73" s="13"/>
      <c r="E73" s="13"/>
      <c r="F73" s="13"/>
      <c r="G73" s="13"/>
      <c r="H73" s="13"/>
      <c r="I73" s="14"/>
      <c r="J73" s="13"/>
      <c r="K73" s="14">
        <f>SUM(I69:I72)</f>
        <v>403</v>
      </c>
      <c r="L73" s="13" t="s">
        <v>3</v>
      </c>
      <c r="M73" s="27"/>
      <c r="N73" s="27">
        <f>K73*M73</f>
        <v>0</v>
      </c>
      <c r="Q73" s="3"/>
    </row>
    <row r="74" spans="1:17" x14ac:dyDescent="0.3">
      <c r="C74" s="2" t="s">
        <v>57</v>
      </c>
      <c r="D74" s="2"/>
      <c r="E74" s="2"/>
      <c r="N74" s="28">
        <f>SUM(N61:N73)</f>
        <v>0</v>
      </c>
      <c r="O74" s="28"/>
      <c r="P74" s="28"/>
      <c r="Q74" s="28"/>
    </row>
    <row r="76" spans="1:17" ht="19.5" x14ac:dyDescent="0.35">
      <c r="B76" s="4" t="s">
        <v>9</v>
      </c>
      <c r="C76" s="5" t="s">
        <v>10</v>
      </c>
      <c r="K76" s="31"/>
      <c r="L76" s="2"/>
    </row>
    <row r="77" spans="1:17" x14ac:dyDescent="0.3">
      <c r="B77" s="10"/>
      <c r="C77" s="11"/>
      <c r="K77" s="31"/>
      <c r="L77" s="2"/>
    </row>
    <row r="78" spans="1:17" x14ac:dyDescent="0.3">
      <c r="A78" s="1" t="s">
        <v>82</v>
      </c>
      <c r="B78" s="12" t="s">
        <v>11</v>
      </c>
      <c r="C78" s="1" t="s">
        <v>154</v>
      </c>
      <c r="H78" s="32"/>
    </row>
    <row r="79" spans="1:17" x14ac:dyDescent="0.3">
      <c r="C79" s="15" t="s">
        <v>66</v>
      </c>
      <c r="D79" s="15"/>
      <c r="E79" s="15"/>
      <c r="F79" s="15"/>
      <c r="G79" s="15"/>
      <c r="H79" s="32">
        <v>550</v>
      </c>
      <c r="I79" s="17">
        <f>H79*0.15</f>
        <v>83</v>
      </c>
      <c r="J79" s="15" t="s">
        <v>3</v>
      </c>
      <c r="K79" s="17"/>
      <c r="L79" s="15"/>
    </row>
    <row r="80" spans="1:17" x14ac:dyDescent="0.3">
      <c r="C80" s="15" t="s">
        <v>67</v>
      </c>
      <c r="D80" s="15"/>
      <c r="E80" s="15"/>
      <c r="F80" s="15"/>
      <c r="G80" s="15"/>
      <c r="H80" s="32">
        <v>580</v>
      </c>
      <c r="I80" s="17">
        <f t="shared" ref="I80:I82" si="1">H80*0.15</f>
        <v>87</v>
      </c>
      <c r="J80" s="15" t="s">
        <v>3</v>
      </c>
      <c r="K80" s="17"/>
      <c r="L80" s="15"/>
    </row>
    <row r="81" spans="1:18" x14ac:dyDescent="0.3">
      <c r="C81" s="15" t="s">
        <v>68</v>
      </c>
      <c r="D81" s="15"/>
      <c r="E81" s="15"/>
      <c r="F81" s="15"/>
      <c r="G81" s="15"/>
      <c r="H81" s="32">
        <v>494</v>
      </c>
      <c r="I81" s="17">
        <f t="shared" si="1"/>
        <v>74</v>
      </c>
      <c r="J81" s="15" t="s">
        <v>3</v>
      </c>
      <c r="K81" s="17"/>
      <c r="L81" s="15"/>
    </row>
    <row r="82" spans="1:18" x14ac:dyDescent="0.3">
      <c r="C82" s="13" t="s">
        <v>69</v>
      </c>
      <c r="D82" s="13"/>
      <c r="E82" s="13"/>
      <c r="F82" s="13"/>
      <c r="G82" s="13"/>
      <c r="H82" s="33">
        <v>108</v>
      </c>
      <c r="I82" s="14">
        <f t="shared" si="1"/>
        <v>16</v>
      </c>
      <c r="J82" s="13" t="s">
        <v>3</v>
      </c>
      <c r="K82" s="14"/>
      <c r="L82" s="13"/>
    </row>
    <row r="83" spans="1:18" x14ac:dyDescent="0.3">
      <c r="K83" s="6">
        <f>SUM(I79:I82)</f>
        <v>260</v>
      </c>
      <c r="L83" s="1" t="s">
        <v>3</v>
      </c>
      <c r="N83" s="3">
        <f>K83*M83</f>
        <v>0</v>
      </c>
      <c r="Q83" s="3"/>
    </row>
    <row r="84" spans="1:18" x14ac:dyDescent="0.3">
      <c r="Q84" s="3"/>
    </row>
    <row r="85" spans="1:18" x14ac:dyDescent="0.3">
      <c r="A85" s="1" t="s">
        <v>82</v>
      </c>
      <c r="B85" s="12" t="s">
        <v>12</v>
      </c>
      <c r="C85" s="15" t="s">
        <v>148</v>
      </c>
      <c r="D85" s="15"/>
      <c r="E85" s="15"/>
      <c r="F85" s="15"/>
      <c r="G85" s="15"/>
      <c r="H85" s="15"/>
      <c r="I85" s="17"/>
      <c r="J85" s="15"/>
      <c r="K85" s="17"/>
      <c r="L85" s="15"/>
      <c r="Q85" s="3"/>
    </row>
    <row r="86" spans="1:18" x14ac:dyDescent="0.3">
      <c r="C86" s="13">
        <v>2218</v>
      </c>
      <c r="D86" s="13" t="s">
        <v>2</v>
      </c>
      <c r="E86" s="2" t="s">
        <v>168</v>
      </c>
      <c r="F86" s="13"/>
      <c r="G86" s="13"/>
      <c r="H86" s="13"/>
      <c r="I86" s="14">
        <f>C86*0.05</f>
        <v>111</v>
      </c>
      <c r="J86" s="13" t="s">
        <v>3</v>
      </c>
      <c r="K86" s="14"/>
      <c r="L86" s="13"/>
      <c r="Q86" s="3"/>
      <c r="R86" s="3"/>
    </row>
    <row r="87" spans="1:18" x14ac:dyDescent="0.3">
      <c r="K87" s="6">
        <f>SUM(I86:I86)</f>
        <v>111</v>
      </c>
      <c r="L87" s="1" t="s">
        <v>3</v>
      </c>
      <c r="N87" s="3">
        <f>K87*M87</f>
        <v>0</v>
      </c>
      <c r="Q87" s="3"/>
    </row>
    <row r="88" spans="1:18" x14ac:dyDescent="0.3">
      <c r="A88" s="1" t="s">
        <v>82</v>
      </c>
      <c r="B88" s="12" t="s">
        <v>13</v>
      </c>
      <c r="C88" s="1" t="s">
        <v>149</v>
      </c>
      <c r="Q88" s="3"/>
      <c r="R88" s="34"/>
    </row>
    <row r="89" spans="1:18" x14ac:dyDescent="0.3">
      <c r="C89" s="15">
        <v>2218</v>
      </c>
      <c r="D89" s="15" t="s">
        <v>2</v>
      </c>
      <c r="E89" s="15" t="s">
        <v>70</v>
      </c>
      <c r="F89" s="15"/>
      <c r="G89" s="15"/>
      <c r="H89" s="15"/>
      <c r="I89" s="6">
        <f>C89*0.04</f>
        <v>89</v>
      </c>
      <c r="J89" s="1" t="s">
        <v>3</v>
      </c>
      <c r="Q89" s="3"/>
    </row>
    <row r="90" spans="1:18" x14ac:dyDescent="0.3">
      <c r="C90" s="1">
        <v>315</v>
      </c>
      <c r="D90" s="15" t="s">
        <v>2</v>
      </c>
      <c r="E90" s="1" t="s">
        <v>87</v>
      </c>
      <c r="I90" s="6">
        <f>C90*0.04</f>
        <v>13</v>
      </c>
      <c r="J90" s="1" t="s">
        <v>3</v>
      </c>
      <c r="Q90" s="3"/>
    </row>
    <row r="91" spans="1:18" x14ac:dyDescent="0.3">
      <c r="C91" s="2" t="s">
        <v>168</v>
      </c>
      <c r="D91" s="15"/>
      <c r="K91" s="6">
        <f>SUM(I89:I90)</f>
        <v>102</v>
      </c>
      <c r="L91" s="1" t="s">
        <v>3</v>
      </c>
      <c r="N91" s="3">
        <f>K91*M91</f>
        <v>0</v>
      </c>
      <c r="Q91" s="3"/>
    </row>
    <row r="92" spans="1:18" x14ac:dyDescent="0.3">
      <c r="C92" s="2"/>
      <c r="D92" s="15"/>
      <c r="N92" s="3"/>
      <c r="Q92" s="3"/>
    </row>
    <row r="93" spans="1:18" x14ac:dyDescent="0.3">
      <c r="B93" s="12" t="s">
        <v>24</v>
      </c>
      <c r="C93" s="1" t="s">
        <v>149</v>
      </c>
      <c r="Q93" s="3"/>
      <c r="R93" s="3"/>
    </row>
    <row r="94" spans="1:18" x14ac:dyDescent="0.3">
      <c r="C94" s="1">
        <v>313</v>
      </c>
      <c r="D94" s="1" t="s">
        <v>2</v>
      </c>
      <c r="E94" s="1" t="s">
        <v>105</v>
      </c>
      <c r="I94" s="6">
        <f>C94*0.04</f>
        <v>13</v>
      </c>
      <c r="J94" s="1" t="s">
        <v>3</v>
      </c>
      <c r="Q94" s="3"/>
      <c r="R94" s="3"/>
    </row>
    <row r="95" spans="1:18" x14ac:dyDescent="0.3">
      <c r="A95" s="13"/>
      <c r="B95" s="26"/>
      <c r="C95" s="13"/>
      <c r="D95" s="13"/>
      <c r="E95" s="13"/>
      <c r="F95" s="13"/>
      <c r="G95" s="13"/>
      <c r="H95" s="13"/>
      <c r="I95" s="14"/>
      <c r="J95" s="13"/>
      <c r="K95" s="14"/>
      <c r="L95" s="13"/>
      <c r="Q95" s="3"/>
    </row>
    <row r="96" spans="1:18" x14ac:dyDescent="0.3">
      <c r="K96" s="6">
        <f>SUM(I94)</f>
        <v>13</v>
      </c>
      <c r="L96" s="1" t="s">
        <v>3</v>
      </c>
      <c r="N96" s="3">
        <f>K96*M96</f>
        <v>0</v>
      </c>
      <c r="Q96" s="3"/>
    </row>
    <row r="97" spans="1:17" x14ac:dyDescent="0.3">
      <c r="A97" s="1" t="s">
        <v>82</v>
      </c>
      <c r="B97" s="12" t="s">
        <v>32</v>
      </c>
      <c r="C97" s="1" t="s">
        <v>174</v>
      </c>
      <c r="K97" s="17"/>
      <c r="N97" s="3"/>
      <c r="Q97" s="3"/>
    </row>
    <row r="98" spans="1:17" x14ac:dyDescent="0.3">
      <c r="C98" s="15" t="s">
        <v>71</v>
      </c>
      <c r="D98" s="15"/>
      <c r="E98" s="15"/>
      <c r="F98" s="15" t="s">
        <v>72</v>
      </c>
      <c r="G98" s="15"/>
      <c r="H98" s="15"/>
      <c r="I98" s="17"/>
      <c r="J98" s="15"/>
      <c r="K98" s="17"/>
      <c r="N98" s="3"/>
      <c r="Q98" s="3"/>
    </row>
    <row r="99" spans="1:17" x14ac:dyDescent="0.3">
      <c r="C99" s="13">
        <v>874</v>
      </c>
      <c r="D99" s="13" t="s">
        <v>2</v>
      </c>
      <c r="E99" s="13"/>
      <c r="F99" s="13"/>
      <c r="G99" s="13"/>
      <c r="H99" s="13"/>
      <c r="I99" s="14">
        <f>C99*0.035</f>
        <v>31</v>
      </c>
      <c r="J99" s="13" t="s">
        <v>3</v>
      </c>
      <c r="K99" s="14"/>
      <c r="L99" s="13"/>
      <c r="N99" s="3"/>
      <c r="Q99" s="3"/>
    </row>
    <row r="100" spans="1:17" x14ac:dyDescent="0.3">
      <c r="K100" s="6">
        <f>SUM(I99:I99)</f>
        <v>31</v>
      </c>
      <c r="L100" s="1" t="s">
        <v>3</v>
      </c>
      <c r="N100" s="3">
        <f>K100*M100</f>
        <v>0</v>
      </c>
      <c r="Q100" s="3"/>
    </row>
    <row r="101" spans="1:17" x14ac:dyDescent="0.3">
      <c r="N101" s="3"/>
      <c r="Q101" s="3"/>
    </row>
    <row r="102" spans="1:17" x14ac:dyDescent="0.3">
      <c r="N102" s="3"/>
      <c r="Q102" s="3"/>
    </row>
    <row r="103" spans="1:17" x14ac:dyDescent="0.3">
      <c r="A103" s="1" t="s">
        <v>82</v>
      </c>
      <c r="B103" s="12" t="s">
        <v>159</v>
      </c>
      <c r="C103" s="1" t="s">
        <v>175</v>
      </c>
      <c r="Q103" s="3"/>
    </row>
    <row r="104" spans="1:17" x14ac:dyDescent="0.3">
      <c r="C104" s="15">
        <v>874</v>
      </c>
      <c r="D104" s="15" t="s">
        <v>2</v>
      </c>
      <c r="E104" s="15" t="s">
        <v>72</v>
      </c>
      <c r="F104" s="15"/>
      <c r="G104" s="15"/>
      <c r="H104" s="15"/>
      <c r="I104" s="6">
        <f>C104*0.025</f>
        <v>22</v>
      </c>
      <c r="J104" s="1" t="s">
        <v>3</v>
      </c>
      <c r="Q104" s="3"/>
    </row>
    <row r="105" spans="1:17" x14ac:dyDescent="0.3">
      <c r="B105" s="18"/>
      <c r="C105" s="35"/>
      <c r="D105" s="35"/>
      <c r="E105" s="35"/>
      <c r="F105" s="35"/>
      <c r="G105" s="35"/>
      <c r="H105" s="35"/>
      <c r="I105" s="36"/>
      <c r="J105" s="35"/>
      <c r="K105" s="36">
        <f>SUM(I96:I104)</f>
        <v>53</v>
      </c>
      <c r="L105" s="35" t="s">
        <v>3</v>
      </c>
      <c r="N105" s="3">
        <f>K105*M105</f>
        <v>0</v>
      </c>
      <c r="Q105" s="3"/>
    </row>
    <row r="106" spans="1:17" x14ac:dyDescent="0.3">
      <c r="B106" s="18"/>
      <c r="C106" s="15"/>
      <c r="D106" s="15"/>
      <c r="E106" s="15"/>
      <c r="F106" s="15"/>
      <c r="G106" s="15"/>
      <c r="H106" s="15"/>
      <c r="I106" s="17"/>
      <c r="J106" s="15"/>
      <c r="K106" s="17"/>
      <c r="L106" s="15"/>
      <c r="N106" s="3"/>
      <c r="Q106" s="3"/>
    </row>
    <row r="107" spans="1:17" x14ac:dyDescent="0.3">
      <c r="A107" s="1" t="s">
        <v>82</v>
      </c>
      <c r="B107" s="12" t="s">
        <v>160</v>
      </c>
      <c r="C107" s="1" t="s">
        <v>109</v>
      </c>
      <c r="Q107" s="3"/>
    </row>
    <row r="108" spans="1:17" x14ac:dyDescent="0.3">
      <c r="C108" s="1" t="s">
        <v>73</v>
      </c>
      <c r="N108" s="3"/>
      <c r="Q108" s="3"/>
    </row>
    <row r="109" spans="1:17" x14ac:dyDescent="0.3">
      <c r="D109" s="20">
        <v>332</v>
      </c>
      <c r="E109" s="20">
        <v>345</v>
      </c>
      <c r="F109" s="21">
        <v>2</v>
      </c>
      <c r="G109" s="22">
        <f>(E109-D109)*F109</f>
        <v>26</v>
      </c>
      <c r="K109" s="6">
        <f>SUM(G109:G112)</f>
        <v>501</v>
      </c>
      <c r="L109" s="1" t="s">
        <v>2</v>
      </c>
      <c r="N109" s="3">
        <f>K109*M109</f>
        <v>0</v>
      </c>
      <c r="Q109" s="3"/>
    </row>
    <row r="110" spans="1:17" x14ac:dyDescent="0.3">
      <c r="D110" s="20">
        <v>352</v>
      </c>
      <c r="E110" s="20">
        <v>467</v>
      </c>
      <c r="F110" s="21">
        <v>2.25</v>
      </c>
      <c r="G110" s="22">
        <f>(E110-D110)*F110</f>
        <v>259</v>
      </c>
      <c r="N110" s="3"/>
      <c r="Q110" s="3"/>
    </row>
    <row r="111" spans="1:17" x14ac:dyDescent="0.3">
      <c r="D111" s="20">
        <v>474</v>
      </c>
      <c r="E111" s="20">
        <v>575</v>
      </c>
      <c r="F111" s="21">
        <v>2</v>
      </c>
      <c r="G111" s="22">
        <f t="shared" ref="G111" si="2">(E111-D111)*F111</f>
        <v>202</v>
      </c>
      <c r="N111" s="3"/>
      <c r="Q111" s="3"/>
    </row>
    <row r="112" spans="1:17" x14ac:dyDescent="0.3">
      <c r="D112" s="20">
        <v>585</v>
      </c>
      <c r="E112" s="20">
        <v>592</v>
      </c>
      <c r="F112" s="21">
        <v>2</v>
      </c>
      <c r="G112" s="22">
        <f>(E112-D112)*F112</f>
        <v>14</v>
      </c>
      <c r="N112" s="3"/>
      <c r="Q112" s="3"/>
    </row>
    <row r="113" spans="1:17" x14ac:dyDescent="0.3">
      <c r="D113" s="20"/>
      <c r="E113" s="20"/>
      <c r="F113" s="21"/>
      <c r="G113" s="22"/>
      <c r="N113" s="3"/>
      <c r="Q113" s="3"/>
    </row>
    <row r="114" spans="1:17" x14ac:dyDescent="0.3">
      <c r="A114" s="1" t="s">
        <v>82</v>
      </c>
      <c r="B114" s="12" t="s">
        <v>118</v>
      </c>
      <c r="C114" s="1" t="s">
        <v>109</v>
      </c>
      <c r="Q114" s="3"/>
    </row>
    <row r="115" spans="1:17" x14ac:dyDescent="0.3">
      <c r="C115" s="1" t="s">
        <v>74</v>
      </c>
      <c r="F115" s="1" t="s">
        <v>176</v>
      </c>
      <c r="Q115" s="3"/>
    </row>
    <row r="116" spans="1:17" x14ac:dyDescent="0.3">
      <c r="D116" s="1" t="s">
        <v>75</v>
      </c>
      <c r="E116" s="1" t="s">
        <v>76</v>
      </c>
      <c r="F116" s="1" t="s">
        <v>112</v>
      </c>
      <c r="Q116" s="3"/>
    </row>
    <row r="117" spans="1:17" x14ac:dyDescent="0.3">
      <c r="D117" s="20">
        <v>49</v>
      </c>
      <c r="E117" s="20">
        <v>150</v>
      </c>
      <c r="F117" s="21">
        <f>G117/(E117-D117)</f>
        <v>2.52</v>
      </c>
      <c r="G117" s="22">
        <v>255</v>
      </c>
      <c r="H117" s="1" t="s">
        <v>111</v>
      </c>
      <c r="Q117" s="3"/>
    </row>
    <row r="118" spans="1:17" x14ac:dyDescent="0.3">
      <c r="A118" s="15"/>
      <c r="B118" s="18"/>
      <c r="C118" s="15"/>
      <c r="D118" s="23">
        <v>167</v>
      </c>
      <c r="E118" s="23">
        <v>327</v>
      </c>
      <c r="F118" s="24">
        <f>G118/(E118-D118)</f>
        <v>2.2400000000000002</v>
      </c>
      <c r="G118" s="25">
        <v>358</v>
      </c>
      <c r="H118" s="13" t="s">
        <v>110</v>
      </c>
      <c r="I118" s="14">
        <f>SUM(G117:G118)</f>
        <v>613</v>
      </c>
      <c r="J118" s="13" t="s">
        <v>2</v>
      </c>
      <c r="K118" s="14"/>
      <c r="L118" s="13"/>
      <c r="Q118" s="3"/>
    </row>
    <row r="119" spans="1:17" x14ac:dyDescent="0.3">
      <c r="A119" s="15"/>
      <c r="B119" s="18"/>
      <c r="C119" s="15"/>
      <c r="D119" s="15"/>
      <c r="E119" s="15"/>
      <c r="F119" s="15"/>
      <c r="G119" s="15"/>
      <c r="H119" s="15"/>
      <c r="K119" s="6">
        <f>I118</f>
        <v>613</v>
      </c>
      <c r="L119" s="1" t="s">
        <v>2</v>
      </c>
      <c r="N119" s="3">
        <f>K119*M119</f>
        <v>0</v>
      </c>
      <c r="Q119" s="3"/>
    </row>
    <row r="120" spans="1:17" x14ac:dyDescent="0.3">
      <c r="A120" s="15"/>
      <c r="B120" s="18"/>
      <c r="C120" s="15"/>
      <c r="D120" s="15"/>
      <c r="E120" s="15"/>
      <c r="F120" s="15"/>
      <c r="G120" s="15"/>
      <c r="H120" s="15"/>
      <c r="Q120" s="3"/>
    </row>
    <row r="121" spans="1:17" x14ac:dyDescent="0.3">
      <c r="A121" s="1" t="s">
        <v>82</v>
      </c>
      <c r="B121" s="12" t="s">
        <v>119</v>
      </c>
      <c r="C121" s="1" t="s">
        <v>173</v>
      </c>
      <c r="N121" s="3"/>
      <c r="Q121" s="3"/>
    </row>
    <row r="122" spans="1:17" x14ac:dyDescent="0.3">
      <c r="D122" s="20">
        <v>410</v>
      </c>
      <c r="E122" s="20">
        <v>466</v>
      </c>
      <c r="F122" s="21">
        <v>0.75</v>
      </c>
      <c r="G122" s="22">
        <f>(E122-D122)*F122</f>
        <v>42</v>
      </c>
      <c r="N122" s="3"/>
      <c r="Q122" s="3"/>
    </row>
    <row r="123" spans="1:17" x14ac:dyDescent="0.3">
      <c r="C123" s="13"/>
      <c r="D123" s="13"/>
      <c r="E123" s="13"/>
      <c r="F123" s="13"/>
      <c r="G123" s="13"/>
      <c r="H123" s="13"/>
      <c r="I123" s="14">
        <f>SUM(G122:G123)</f>
        <v>42</v>
      </c>
      <c r="J123" s="13" t="s">
        <v>2</v>
      </c>
      <c r="K123" s="14"/>
      <c r="L123" s="13"/>
      <c r="Q123" s="3"/>
    </row>
    <row r="124" spans="1:17" x14ac:dyDescent="0.3">
      <c r="K124" s="6">
        <f>I123</f>
        <v>42</v>
      </c>
      <c r="L124" s="1" t="s">
        <v>2</v>
      </c>
      <c r="N124" s="3">
        <f>K124*M124</f>
        <v>0</v>
      </c>
      <c r="Q124" s="3"/>
    </row>
    <row r="125" spans="1:17" x14ac:dyDescent="0.3">
      <c r="A125" s="1" t="s">
        <v>82</v>
      </c>
      <c r="B125" s="12" t="s">
        <v>118</v>
      </c>
      <c r="C125" s="15" t="s">
        <v>33</v>
      </c>
      <c r="D125" s="15"/>
      <c r="E125" s="15"/>
      <c r="F125" s="15"/>
      <c r="G125" s="15"/>
      <c r="H125" s="2" t="s">
        <v>168</v>
      </c>
      <c r="I125" s="17"/>
      <c r="J125" s="15"/>
      <c r="K125" s="17"/>
      <c r="L125" s="15"/>
      <c r="Q125" s="3"/>
    </row>
    <row r="126" spans="1:17" x14ac:dyDescent="0.3">
      <c r="C126" s="37" t="s">
        <v>161</v>
      </c>
      <c r="D126" s="13"/>
      <c r="E126" s="13"/>
      <c r="F126" s="13"/>
      <c r="G126" s="13"/>
      <c r="H126" s="13"/>
      <c r="I126" s="14">
        <v>586</v>
      </c>
      <c r="J126" s="13" t="s">
        <v>16</v>
      </c>
      <c r="K126" s="14"/>
      <c r="L126" s="13"/>
      <c r="Q126" s="3"/>
    </row>
    <row r="127" spans="1:17" x14ac:dyDescent="0.3">
      <c r="C127" s="16"/>
      <c r="K127" s="6">
        <f>I126</f>
        <v>586</v>
      </c>
      <c r="L127" s="1" t="s">
        <v>16</v>
      </c>
      <c r="N127" s="3">
        <f>K127*M127</f>
        <v>0</v>
      </c>
      <c r="Q127" s="3"/>
    </row>
    <row r="128" spans="1:17" x14ac:dyDescent="0.3">
      <c r="A128" s="1" t="s">
        <v>82</v>
      </c>
      <c r="B128" s="12" t="s">
        <v>118</v>
      </c>
      <c r="C128" s="15" t="s">
        <v>33</v>
      </c>
      <c r="D128" s="15"/>
      <c r="E128" s="15"/>
      <c r="F128" s="15"/>
      <c r="G128" s="15"/>
      <c r="H128" s="15"/>
      <c r="I128" s="17"/>
      <c r="J128" s="15"/>
      <c r="K128" s="17"/>
      <c r="L128" s="15"/>
      <c r="Q128" s="3"/>
    </row>
    <row r="129" spans="1:17" x14ac:dyDescent="0.3">
      <c r="C129" s="37" t="s">
        <v>162</v>
      </c>
      <c r="D129" s="13"/>
      <c r="E129" s="13"/>
      <c r="F129" s="13"/>
      <c r="G129" s="13"/>
      <c r="H129" s="13"/>
      <c r="I129" s="14">
        <f>58+5</f>
        <v>63</v>
      </c>
      <c r="J129" s="13" t="s">
        <v>16</v>
      </c>
      <c r="K129" s="14"/>
      <c r="L129" s="13"/>
      <c r="Q129" s="3"/>
    </row>
    <row r="130" spans="1:17" x14ac:dyDescent="0.3">
      <c r="C130" s="16"/>
      <c r="K130" s="6">
        <f>I129</f>
        <v>63</v>
      </c>
      <c r="L130" s="1" t="s">
        <v>16</v>
      </c>
      <c r="N130" s="3">
        <f>K130*M130</f>
        <v>0</v>
      </c>
      <c r="Q130" s="3"/>
    </row>
    <row r="131" spans="1:17" x14ac:dyDescent="0.3">
      <c r="C131" s="16"/>
      <c r="Q131" s="3"/>
    </row>
    <row r="132" spans="1:17" x14ac:dyDescent="0.3">
      <c r="A132" s="1" t="s">
        <v>82</v>
      </c>
      <c r="B132" s="12" t="s">
        <v>119</v>
      </c>
      <c r="C132" s="15" t="s">
        <v>46</v>
      </c>
      <c r="D132" s="15"/>
      <c r="E132" s="15"/>
      <c r="F132" s="15"/>
      <c r="G132" s="2" t="s">
        <v>168</v>
      </c>
      <c r="H132" s="15"/>
      <c r="I132" s="17"/>
      <c r="J132" s="15"/>
      <c r="K132" s="17"/>
      <c r="L132" s="15"/>
      <c r="Q132" s="3"/>
    </row>
    <row r="133" spans="1:17" x14ac:dyDescent="0.3">
      <c r="C133" s="37" t="s">
        <v>115</v>
      </c>
      <c r="D133" s="13"/>
      <c r="E133" s="13"/>
      <c r="F133" s="13"/>
      <c r="G133" s="13"/>
      <c r="H133" s="13"/>
      <c r="I133" s="14">
        <v>56</v>
      </c>
      <c r="J133" s="13" t="s">
        <v>16</v>
      </c>
      <c r="K133" s="14"/>
      <c r="L133" s="13"/>
      <c r="Q133" s="3"/>
    </row>
    <row r="134" spans="1:17" x14ac:dyDescent="0.3">
      <c r="C134" s="16"/>
      <c r="K134" s="6">
        <f>I133</f>
        <v>56</v>
      </c>
      <c r="L134" s="1" t="s">
        <v>16</v>
      </c>
      <c r="N134" s="3">
        <f>K134*M134</f>
        <v>0</v>
      </c>
      <c r="Q134" s="3"/>
    </row>
    <row r="135" spans="1:17" x14ac:dyDescent="0.3">
      <c r="C135" s="16"/>
      <c r="Q135" s="3"/>
    </row>
    <row r="136" spans="1:17" x14ac:dyDescent="0.3">
      <c r="A136" s="1" t="s">
        <v>82</v>
      </c>
      <c r="B136" s="12" t="s">
        <v>120</v>
      </c>
      <c r="C136" s="15" t="s">
        <v>116</v>
      </c>
      <c r="D136" s="15"/>
      <c r="E136" s="15"/>
      <c r="F136" s="15"/>
      <c r="G136" s="15"/>
      <c r="H136" s="15"/>
      <c r="I136" s="17"/>
      <c r="J136" s="15"/>
      <c r="K136" s="17"/>
      <c r="L136" s="15"/>
      <c r="Q136" s="3"/>
    </row>
    <row r="137" spans="1:17" x14ac:dyDescent="0.3">
      <c r="C137" s="37" t="s">
        <v>163</v>
      </c>
      <c r="D137" s="13"/>
      <c r="E137" s="13"/>
      <c r="F137" s="13"/>
      <c r="G137" s="13"/>
      <c r="H137" s="13"/>
      <c r="I137" s="14">
        <v>394</v>
      </c>
      <c r="J137" s="13" t="s">
        <v>16</v>
      </c>
      <c r="K137" s="14"/>
      <c r="L137" s="13"/>
      <c r="Q137" s="3"/>
    </row>
    <row r="138" spans="1:17" x14ac:dyDescent="0.3">
      <c r="C138" s="16"/>
      <c r="K138" s="6">
        <f>I137</f>
        <v>394</v>
      </c>
      <c r="L138" s="1" t="s">
        <v>16</v>
      </c>
      <c r="N138" s="3">
        <f>K138*M138</f>
        <v>0</v>
      </c>
      <c r="Q138" s="3"/>
    </row>
    <row r="139" spans="1:17" x14ac:dyDescent="0.3">
      <c r="A139" s="1" t="s">
        <v>82</v>
      </c>
      <c r="B139" s="12" t="s">
        <v>120</v>
      </c>
      <c r="C139" s="15" t="s">
        <v>116</v>
      </c>
      <c r="D139" s="15"/>
      <c r="E139" s="15"/>
      <c r="F139" s="15"/>
      <c r="G139" s="15"/>
      <c r="H139" s="15"/>
      <c r="I139" s="17"/>
      <c r="J139" s="15"/>
      <c r="K139" s="17"/>
      <c r="L139" s="15"/>
      <c r="Q139" s="3"/>
    </row>
    <row r="140" spans="1:17" x14ac:dyDescent="0.3">
      <c r="C140" s="37" t="s">
        <v>164</v>
      </c>
      <c r="D140" s="13"/>
      <c r="E140" s="13"/>
      <c r="F140" s="13"/>
      <c r="G140" s="13"/>
      <c r="H140" s="13"/>
      <c r="I140" s="14">
        <v>55</v>
      </c>
      <c r="J140" s="13" t="s">
        <v>16</v>
      </c>
      <c r="K140" s="14"/>
      <c r="L140" s="13"/>
      <c r="Q140" s="3"/>
    </row>
    <row r="141" spans="1:17" x14ac:dyDescent="0.3">
      <c r="C141" s="16"/>
      <c r="K141" s="6">
        <f>I140</f>
        <v>55</v>
      </c>
      <c r="L141" s="1" t="s">
        <v>16</v>
      </c>
      <c r="N141" s="3">
        <f>K141*M141</f>
        <v>0</v>
      </c>
      <c r="Q141" s="3"/>
    </row>
    <row r="142" spans="1:17" x14ac:dyDescent="0.3">
      <c r="A142" s="1" t="s">
        <v>82</v>
      </c>
      <c r="B142" s="12" t="s">
        <v>121</v>
      </c>
      <c r="C142" s="15" t="s">
        <v>117</v>
      </c>
      <c r="D142" s="15"/>
      <c r="E142" s="15"/>
      <c r="F142" s="15"/>
      <c r="G142" s="15"/>
      <c r="H142" s="15"/>
      <c r="I142" s="17"/>
      <c r="J142" s="15"/>
      <c r="K142" s="17"/>
      <c r="L142" s="15"/>
      <c r="Q142" s="3"/>
    </row>
    <row r="143" spans="1:17" x14ac:dyDescent="0.3">
      <c r="D143" s="1" t="s">
        <v>80</v>
      </c>
      <c r="F143" s="1" t="s">
        <v>78</v>
      </c>
      <c r="G143" s="1" t="s">
        <v>79</v>
      </c>
      <c r="Q143" s="3"/>
    </row>
    <row r="144" spans="1:17" x14ac:dyDescent="0.3">
      <c r="D144" s="20">
        <v>9</v>
      </c>
      <c r="E144" s="20">
        <v>26</v>
      </c>
      <c r="F144" s="6">
        <f>E144-D144</f>
        <v>17</v>
      </c>
      <c r="G144" s="1">
        <f>F144*2</f>
        <v>34</v>
      </c>
      <c r="H144" s="15"/>
      <c r="I144" s="17"/>
      <c r="J144" s="15"/>
      <c r="K144" s="17"/>
      <c r="L144" s="15"/>
      <c r="Q144" s="3"/>
    </row>
    <row r="145" spans="1:17" x14ac:dyDescent="0.3">
      <c r="D145" s="20">
        <v>35</v>
      </c>
      <c r="E145" s="20">
        <v>159</v>
      </c>
      <c r="F145" s="6">
        <f t="shared" ref="F145:F152" si="3">E145-D145</f>
        <v>124</v>
      </c>
      <c r="G145" s="1">
        <f t="shared" ref="G145:G151" si="4">F145*2</f>
        <v>248</v>
      </c>
      <c r="H145" s="15"/>
      <c r="I145" s="17"/>
      <c r="J145" s="15"/>
      <c r="K145" s="17"/>
      <c r="L145" s="15"/>
      <c r="Q145" s="3"/>
    </row>
    <row r="146" spans="1:17" x14ac:dyDescent="0.3">
      <c r="D146" s="20">
        <v>172</v>
      </c>
      <c r="E146" s="20">
        <v>343</v>
      </c>
      <c r="F146" s="6">
        <f t="shared" si="3"/>
        <v>171</v>
      </c>
      <c r="G146" s="1">
        <f t="shared" si="4"/>
        <v>342</v>
      </c>
      <c r="H146" s="15"/>
      <c r="I146" s="17"/>
      <c r="J146" s="15"/>
      <c r="K146" s="17"/>
      <c r="L146" s="15"/>
      <c r="Q146" s="3"/>
    </row>
    <row r="147" spans="1:17" x14ac:dyDescent="0.3">
      <c r="D147" s="20">
        <v>352</v>
      </c>
      <c r="E147" s="20">
        <v>467</v>
      </c>
      <c r="F147" s="6">
        <f t="shared" si="3"/>
        <v>115</v>
      </c>
      <c r="G147" s="1">
        <f t="shared" si="4"/>
        <v>230</v>
      </c>
      <c r="H147" s="15"/>
      <c r="I147" s="17"/>
      <c r="J147" s="15"/>
      <c r="K147" s="17"/>
      <c r="L147" s="15"/>
      <c r="Q147" s="3"/>
    </row>
    <row r="148" spans="1:17" x14ac:dyDescent="0.3">
      <c r="D148" s="20">
        <v>473</v>
      </c>
      <c r="E148" s="20">
        <v>485</v>
      </c>
      <c r="F148" s="6">
        <f t="shared" si="3"/>
        <v>12</v>
      </c>
      <c r="G148" s="1">
        <f t="shared" si="4"/>
        <v>24</v>
      </c>
      <c r="H148" s="15"/>
      <c r="I148" s="17"/>
      <c r="J148" s="15"/>
      <c r="K148" s="17"/>
      <c r="L148" s="15"/>
      <c r="Q148" s="3"/>
    </row>
    <row r="149" spans="1:17" x14ac:dyDescent="0.3">
      <c r="C149" s="1" t="s">
        <v>77</v>
      </c>
      <c r="D149" s="20">
        <v>485</v>
      </c>
      <c r="E149" s="20">
        <v>562</v>
      </c>
      <c r="F149" s="6">
        <f t="shared" si="3"/>
        <v>77</v>
      </c>
      <c r="G149" s="6">
        <f>F149</f>
        <v>77</v>
      </c>
      <c r="H149" s="15"/>
      <c r="I149" s="17"/>
      <c r="J149" s="15"/>
      <c r="K149" s="17"/>
      <c r="L149" s="15"/>
      <c r="Q149" s="3"/>
    </row>
    <row r="150" spans="1:17" x14ac:dyDescent="0.3">
      <c r="D150" s="20">
        <v>562</v>
      </c>
      <c r="E150" s="20">
        <v>575</v>
      </c>
      <c r="F150" s="6">
        <f t="shared" si="3"/>
        <v>13</v>
      </c>
      <c r="G150" s="1">
        <f t="shared" si="4"/>
        <v>26</v>
      </c>
      <c r="H150" s="15"/>
      <c r="I150" s="17"/>
      <c r="J150" s="15"/>
      <c r="K150" s="17"/>
      <c r="L150" s="15"/>
      <c r="Q150" s="3"/>
    </row>
    <row r="151" spans="1:17" x14ac:dyDescent="0.3">
      <c r="D151" s="20">
        <v>585</v>
      </c>
      <c r="E151" s="20">
        <v>591</v>
      </c>
      <c r="F151" s="6">
        <f t="shared" si="3"/>
        <v>6</v>
      </c>
      <c r="G151" s="1">
        <f t="shared" si="4"/>
        <v>12</v>
      </c>
      <c r="H151" s="15"/>
      <c r="I151" s="17"/>
      <c r="J151" s="15"/>
      <c r="K151" s="17"/>
      <c r="L151" s="15"/>
      <c r="Q151" s="3"/>
    </row>
    <row r="152" spans="1:17" x14ac:dyDescent="0.3">
      <c r="C152" s="1" t="s">
        <v>77</v>
      </c>
      <c r="D152" s="20">
        <v>607</v>
      </c>
      <c r="E152" s="20">
        <v>704</v>
      </c>
      <c r="F152" s="6">
        <f t="shared" si="3"/>
        <v>97</v>
      </c>
      <c r="G152" s="6">
        <f>F152</f>
        <v>97</v>
      </c>
      <c r="H152" s="15"/>
      <c r="I152" s="17"/>
      <c r="J152" s="15"/>
      <c r="K152" s="17"/>
      <c r="L152" s="15"/>
      <c r="Q152" s="3"/>
    </row>
    <row r="153" spans="1:17" x14ac:dyDescent="0.3">
      <c r="C153" s="37"/>
      <c r="D153" s="13"/>
      <c r="E153" s="13"/>
      <c r="F153" s="13"/>
      <c r="G153" s="13"/>
      <c r="H153" s="13"/>
      <c r="I153" s="14">
        <f>SUM(G144:G152)</f>
        <v>1090</v>
      </c>
      <c r="J153" s="13" t="s">
        <v>16</v>
      </c>
      <c r="K153" s="14"/>
      <c r="L153" s="13"/>
      <c r="Q153" s="3"/>
    </row>
    <row r="154" spans="1:17" x14ac:dyDescent="0.3">
      <c r="C154" s="16"/>
      <c r="K154" s="6">
        <f>I153</f>
        <v>1090</v>
      </c>
      <c r="L154" s="1" t="s">
        <v>16</v>
      </c>
      <c r="N154" s="3">
        <f>K154*M154</f>
        <v>0</v>
      </c>
      <c r="Q154" s="3"/>
    </row>
    <row r="155" spans="1:17" x14ac:dyDescent="0.3">
      <c r="C155" s="16"/>
      <c r="N155" s="3"/>
      <c r="Q155" s="3"/>
    </row>
    <row r="156" spans="1:17" x14ac:dyDescent="0.3">
      <c r="A156" s="1" t="s">
        <v>82</v>
      </c>
      <c r="B156" s="12" t="s">
        <v>122</v>
      </c>
      <c r="C156" s="13" t="s">
        <v>83</v>
      </c>
      <c r="D156" s="13"/>
      <c r="E156" s="13"/>
      <c r="F156" s="13" t="s">
        <v>85</v>
      </c>
      <c r="G156" s="13"/>
      <c r="H156" s="13" t="s">
        <v>86</v>
      </c>
      <c r="I156" s="14">
        <v>17</v>
      </c>
      <c r="J156" s="13" t="s">
        <v>3</v>
      </c>
      <c r="K156" s="14"/>
      <c r="L156" s="13"/>
      <c r="Q156" s="3"/>
    </row>
    <row r="157" spans="1:17" x14ac:dyDescent="0.3">
      <c r="A157" s="13"/>
      <c r="B157" s="26"/>
      <c r="C157" s="13" t="s">
        <v>84</v>
      </c>
      <c r="D157" s="13"/>
      <c r="E157" s="13"/>
      <c r="F157" s="13"/>
      <c r="G157" s="13"/>
      <c r="H157" s="13"/>
      <c r="I157" s="14"/>
      <c r="J157" s="13"/>
      <c r="K157" s="14">
        <f>I156</f>
        <v>17</v>
      </c>
      <c r="L157" s="13" t="s">
        <v>3</v>
      </c>
      <c r="M157" s="27"/>
      <c r="N157" s="27">
        <f>K157*M157</f>
        <v>0</v>
      </c>
      <c r="Q157" s="3"/>
    </row>
    <row r="158" spans="1:17" x14ac:dyDescent="0.3">
      <c r="C158" s="16"/>
      <c r="N158" s="3"/>
    </row>
    <row r="159" spans="1:17" x14ac:dyDescent="0.3">
      <c r="C159" s="38" t="s">
        <v>60</v>
      </c>
      <c r="N159" s="28">
        <f>SUM(N83:N157)</f>
        <v>0</v>
      </c>
      <c r="O159" s="28"/>
      <c r="P159" s="28"/>
      <c r="Q159" s="28"/>
    </row>
    <row r="160" spans="1:17" x14ac:dyDescent="0.3">
      <c r="C160" s="16"/>
      <c r="N160" s="3"/>
    </row>
    <row r="161" spans="2:17" ht="19.5" x14ac:dyDescent="0.35">
      <c r="B161" s="4" t="s">
        <v>14</v>
      </c>
      <c r="C161" s="5" t="s">
        <v>15</v>
      </c>
    </row>
    <row r="163" spans="2:17" x14ac:dyDescent="0.3">
      <c r="B163" s="12" t="s">
        <v>20</v>
      </c>
      <c r="C163" s="87" t="s">
        <v>90</v>
      </c>
      <c r="D163" s="87"/>
      <c r="E163" s="87"/>
      <c r="F163" s="87"/>
      <c r="G163" s="87"/>
      <c r="H163" s="87"/>
      <c r="I163" s="14">
        <v>17</v>
      </c>
      <c r="J163" s="13" t="s">
        <v>19</v>
      </c>
      <c r="K163" s="14"/>
      <c r="L163" s="13"/>
    </row>
    <row r="164" spans="2:17" x14ac:dyDescent="0.3">
      <c r="C164" s="2" t="s">
        <v>168</v>
      </c>
      <c r="K164" s="6">
        <f>I163</f>
        <v>17</v>
      </c>
      <c r="L164" s="1" t="s">
        <v>19</v>
      </c>
      <c r="N164" s="3">
        <f>K164*M164</f>
        <v>0</v>
      </c>
      <c r="Q164" s="3"/>
    </row>
    <row r="165" spans="2:17" x14ac:dyDescent="0.3">
      <c r="N165" s="3"/>
      <c r="Q165" s="3"/>
    </row>
    <row r="166" spans="2:17" x14ac:dyDescent="0.3">
      <c r="B166" s="12" t="s">
        <v>21</v>
      </c>
      <c r="C166" s="87" t="s">
        <v>90</v>
      </c>
      <c r="D166" s="87"/>
      <c r="E166" s="87"/>
      <c r="F166" s="87"/>
      <c r="G166" s="87"/>
      <c r="H166" s="87"/>
      <c r="I166" s="14">
        <v>7</v>
      </c>
      <c r="J166" s="13" t="s">
        <v>19</v>
      </c>
      <c r="K166" s="14"/>
      <c r="L166" s="13"/>
      <c r="Q166" s="3"/>
    </row>
    <row r="167" spans="2:17" x14ac:dyDescent="0.3">
      <c r="K167" s="6">
        <f>I166</f>
        <v>7</v>
      </c>
      <c r="L167" s="1" t="s">
        <v>19</v>
      </c>
      <c r="N167" s="3">
        <f>K167*M167</f>
        <v>0</v>
      </c>
      <c r="Q167" s="3"/>
    </row>
    <row r="168" spans="2:17" x14ac:dyDescent="0.3">
      <c r="C168" s="15"/>
      <c r="D168" s="15"/>
      <c r="E168" s="15"/>
      <c r="F168" s="15"/>
      <c r="G168" s="15"/>
      <c r="H168" s="15"/>
      <c r="Q168" s="3"/>
    </row>
    <row r="169" spans="2:17" x14ac:dyDescent="0.3">
      <c r="B169" s="12" t="s">
        <v>165</v>
      </c>
      <c r="C169" s="87" t="s">
        <v>91</v>
      </c>
      <c r="D169" s="87"/>
      <c r="E169" s="87"/>
      <c r="F169" s="87"/>
      <c r="G169" s="87"/>
      <c r="H169" s="87"/>
      <c r="I169" s="14">
        <v>19</v>
      </c>
      <c r="J169" s="13" t="s">
        <v>19</v>
      </c>
      <c r="K169" s="14"/>
      <c r="L169" s="13"/>
      <c r="Q169" s="3"/>
    </row>
    <row r="170" spans="2:17" x14ac:dyDescent="0.3">
      <c r="K170" s="6">
        <f>I169</f>
        <v>19</v>
      </c>
      <c r="L170" s="1" t="s">
        <v>19</v>
      </c>
      <c r="N170" s="3">
        <f>K170*M170</f>
        <v>0</v>
      </c>
      <c r="Q170" s="3"/>
    </row>
    <row r="171" spans="2:17" x14ac:dyDescent="0.3">
      <c r="C171" s="15"/>
      <c r="D171" s="15"/>
      <c r="E171" s="15"/>
      <c r="F171" s="15"/>
      <c r="G171" s="15"/>
      <c r="H171" s="15"/>
      <c r="Q171" s="3"/>
    </row>
    <row r="172" spans="2:17" x14ac:dyDescent="0.3">
      <c r="B172" s="12" t="s">
        <v>124</v>
      </c>
      <c r="C172" s="13" t="s">
        <v>98</v>
      </c>
      <c r="D172" s="13"/>
      <c r="E172" s="13"/>
      <c r="F172" s="13"/>
      <c r="G172" s="13"/>
      <c r="H172" s="13"/>
      <c r="I172" s="14">
        <v>15</v>
      </c>
      <c r="J172" s="13" t="s">
        <v>19</v>
      </c>
      <c r="K172" s="14"/>
      <c r="L172" s="13"/>
      <c r="Q172" s="3"/>
    </row>
    <row r="173" spans="2:17" x14ac:dyDescent="0.3">
      <c r="C173" s="15"/>
      <c r="D173" s="15"/>
      <c r="E173" s="15"/>
      <c r="F173" s="15"/>
      <c r="G173" s="15"/>
      <c r="H173" s="15"/>
      <c r="I173" s="17"/>
      <c r="J173" s="15"/>
      <c r="K173" s="6">
        <f>I172</f>
        <v>15</v>
      </c>
      <c r="L173" s="1" t="s">
        <v>19</v>
      </c>
      <c r="N173" s="3">
        <f>K173*M173</f>
        <v>0</v>
      </c>
      <c r="Q173" s="3"/>
    </row>
    <row r="174" spans="2:17" x14ac:dyDescent="0.3">
      <c r="C174" s="15"/>
      <c r="D174" s="15"/>
      <c r="E174" s="15"/>
      <c r="F174" s="15"/>
      <c r="G174" s="15"/>
      <c r="H174" s="15"/>
      <c r="I174" s="17"/>
      <c r="J174" s="15"/>
      <c r="K174" s="17"/>
      <c r="L174" s="15"/>
      <c r="Q174" s="3"/>
    </row>
    <row r="175" spans="2:17" x14ac:dyDescent="0.3">
      <c r="B175" s="12" t="s">
        <v>125</v>
      </c>
      <c r="C175" s="13" t="s">
        <v>92</v>
      </c>
      <c r="D175" s="13"/>
      <c r="E175" s="13"/>
      <c r="F175" s="13"/>
      <c r="G175" s="13"/>
      <c r="H175" s="13"/>
      <c r="I175" s="14">
        <v>29</v>
      </c>
      <c r="J175" s="13" t="s">
        <v>19</v>
      </c>
      <c r="K175" s="14"/>
      <c r="L175" s="13"/>
      <c r="Q175" s="3"/>
    </row>
    <row r="176" spans="2:17" x14ac:dyDescent="0.3">
      <c r="C176" s="15"/>
      <c r="D176" s="15"/>
      <c r="E176" s="15"/>
      <c r="F176" s="15"/>
      <c r="G176" s="15"/>
      <c r="H176" s="15"/>
      <c r="I176" s="17"/>
      <c r="J176" s="15"/>
      <c r="K176" s="6">
        <f>I175</f>
        <v>29</v>
      </c>
      <c r="L176" s="1" t="s">
        <v>19</v>
      </c>
      <c r="N176" s="3">
        <f>K176*M176</f>
        <v>0</v>
      </c>
      <c r="Q176" s="3"/>
    </row>
    <row r="177" spans="1:17" x14ac:dyDescent="0.3">
      <c r="C177" s="15"/>
      <c r="D177" s="15"/>
      <c r="E177" s="15"/>
      <c r="F177" s="15"/>
      <c r="G177" s="15"/>
      <c r="H177" s="15"/>
      <c r="I177" s="17"/>
      <c r="J177" s="15"/>
      <c r="N177" s="3"/>
      <c r="Q177" s="3"/>
    </row>
    <row r="178" spans="1:17" x14ac:dyDescent="0.3">
      <c r="B178" s="12" t="s">
        <v>166</v>
      </c>
      <c r="C178" s="13" t="s">
        <v>123</v>
      </c>
      <c r="D178" s="13"/>
      <c r="E178" s="13"/>
      <c r="F178" s="13"/>
      <c r="G178" s="13"/>
      <c r="H178" s="13"/>
      <c r="I178" s="14">
        <v>77</v>
      </c>
      <c r="J178" s="13" t="s">
        <v>16</v>
      </c>
      <c r="K178" s="14"/>
      <c r="L178" s="13"/>
      <c r="Q178" s="3"/>
    </row>
    <row r="179" spans="1:17" x14ac:dyDescent="0.3">
      <c r="A179" s="13"/>
      <c r="B179" s="26"/>
      <c r="C179" s="13"/>
      <c r="D179" s="13"/>
      <c r="E179" s="13"/>
      <c r="F179" s="13"/>
      <c r="G179" s="13"/>
      <c r="H179" s="13"/>
      <c r="I179" s="14"/>
      <c r="J179" s="13"/>
      <c r="K179" s="14">
        <f>I178</f>
        <v>77</v>
      </c>
      <c r="L179" s="13" t="s">
        <v>19</v>
      </c>
      <c r="M179" s="27"/>
      <c r="N179" s="27">
        <f>K179*M179</f>
        <v>0</v>
      </c>
      <c r="Q179" s="3"/>
    </row>
    <row r="180" spans="1:17" x14ac:dyDescent="0.3">
      <c r="C180" s="15"/>
      <c r="D180" s="15"/>
      <c r="E180" s="15"/>
      <c r="F180" s="15"/>
      <c r="G180" s="15"/>
      <c r="H180" s="15"/>
      <c r="I180" s="17"/>
      <c r="J180" s="15"/>
      <c r="K180" s="17"/>
      <c r="L180" s="15"/>
    </row>
    <row r="181" spans="1:17" x14ac:dyDescent="0.3">
      <c r="C181" s="2" t="s">
        <v>59</v>
      </c>
      <c r="N181" s="28">
        <f>SUM(N162:N180)</f>
        <v>0</v>
      </c>
      <c r="O181" s="28"/>
      <c r="P181" s="28"/>
      <c r="Q181" s="28"/>
    </row>
    <row r="183" spans="1:17" ht="19.5" x14ac:dyDescent="0.35">
      <c r="A183" s="13"/>
      <c r="B183" s="4" t="s">
        <v>17</v>
      </c>
      <c r="C183" s="5" t="s">
        <v>18</v>
      </c>
      <c r="D183" s="2"/>
    </row>
    <row r="184" spans="1:17" x14ac:dyDescent="0.3">
      <c r="B184" s="10"/>
      <c r="C184" s="11"/>
    </row>
    <row r="185" spans="1:17" x14ac:dyDescent="0.3">
      <c r="A185" s="13"/>
      <c r="B185" s="12" t="s">
        <v>22</v>
      </c>
      <c r="C185" s="13" t="s">
        <v>34</v>
      </c>
      <c r="D185" s="13"/>
      <c r="E185" s="13"/>
      <c r="F185" s="13"/>
      <c r="G185" s="13"/>
      <c r="H185" s="13"/>
      <c r="I185" s="14">
        <f>G186+G187</f>
        <v>21</v>
      </c>
      <c r="J185" s="13" t="s">
        <v>2</v>
      </c>
      <c r="K185" s="14"/>
      <c r="L185" s="13"/>
    </row>
    <row r="186" spans="1:17" x14ac:dyDescent="0.3">
      <c r="C186" s="1" t="s">
        <v>130</v>
      </c>
      <c r="G186" s="1">
        <v>21</v>
      </c>
      <c r="H186" s="1" t="s">
        <v>2</v>
      </c>
      <c r="K186" s="6">
        <f>I185</f>
        <v>21</v>
      </c>
      <c r="L186" s="1" t="s">
        <v>2</v>
      </c>
      <c r="N186" s="3">
        <f>K186*M186</f>
        <v>0</v>
      </c>
      <c r="Q186" s="3"/>
    </row>
    <row r="187" spans="1:17" x14ac:dyDescent="0.3">
      <c r="C187" s="2" t="s">
        <v>168</v>
      </c>
      <c r="N187" s="3"/>
      <c r="Q187" s="3"/>
    </row>
    <row r="188" spans="1:17" x14ac:dyDescent="0.3">
      <c r="N188" s="3"/>
      <c r="Q188" s="3"/>
    </row>
    <row r="189" spans="1:17" x14ac:dyDescent="0.3">
      <c r="A189" s="13"/>
      <c r="B189" s="12" t="s">
        <v>167</v>
      </c>
      <c r="C189" s="13" t="s">
        <v>34</v>
      </c>
      <c r="D189" s="13"/>
      <c r="E189" s="13"/>
      <c r="F189" s="13"/>
      <c r="G189" s="13"/>
      <c r="H189" s="13"/>
      <c r="I189" s="14">
        <f>SUM(G190)</f>
        <v>25</v>
      </c>
      <c r="J189" s="13" t="s">
        <v>2</v>
      </c>
      <c r="K189" s="14"/>
      <c r="L189" s="13"/>
      <c r="Q189" s="3"/>
    </row>
    <row r="190" spans="1:17" x14ac:dyDescent="0.3">
      <c r="C190" s="1" t="s">
        <v>131</v>
      </c>
      <c r="G190" s="1">
        <v>25</v>
      </c>
      <c r="H190" s="1" t="s">
        <v>2</v>
      </c>
      <c r="K190" s="6">
        <f>I189</f>
        <v>25</v>
      </c>
      <c r="L190" s="1" t="s">
        <v>2</v>
      </c>
      <c r="N190" s="3">
        <f>K190*M190</f>
        <v>0</v>
      </c>
      <c r="Q190" s="3"/>
    </row>
    <row r="191" spans="1:17" x14ac:dyDescent="0.3">
      <c r="N191" s="3"/>
      <c r="Q191" s="3"/>
    </row>
    <row r="192" spans="1:17" x14ac:dyDescent="0.3">
      <c r="B192" s="12" t="s">
        <v>23</v>
      </c>
      <c r="C192" s="13" t="s">
        <v>94</v>
      </c>
      <c r="D192" s="13"/>
      <c r="E192" s="13"/>
      <c r="F192" s="13"/>
      <c r="G192" s="13"/>
      <c r="H192" s="13"/>
      <c r="I192" s="14">
        <f>F193+F194</f>
        <v>7</v>
      </c>
      <c r="J192" s="13" t="s">
        <v>2</v>
      </c>
      <c r="K192" s="14"/>
      <c r="L192" s="13"/>
      <c r="Q192" s="3"/>
    </row>
    <row r="193" spans="1:17" x14ac:dyDescent="0.3">
      <c r="C193" s="1" t="s">
        <v>132</v>
      </c>
      <c r="F193" s="1">
        <v>7</v>
      </c>
      <c r="G193" s="1" t="s">
        <v>2</v>
      </c>
      <c r="K193" s="6">
        <f>I192</f>
        <v>7</v>
      </c>
      <c r="L193" s="1" t="s">
        <v>2</v>
      </c>
      <c r="N193" s="3">
        <f>K193*M193</f>
        <v>0</v>
      </c>
      <c r="Q193" s="3"/>
    </row>
    <row r="194" spans="1:17" x14ac:dyDescent="0.3">
      <c r="C194" s="2" t="s">
        <v>168</v>
      </c>
      <c r="Q194" s="3"/>
    </row>
    <row r="195" spans="1:17" x14ac:dyDescent="0.3">
      <c r="N195" s="3"/>
      <c r="Q195" s="3"/>
    </row>
    <row r="196" spans="1:17" x14ac:dyDescent="0.3">
      <c r="Q196" s="3"/>
    </row>
    <row r="197" spans="1:17" x14ac:dyDescent="0.3">
      <c r="B197" s="12" t="s">
        <v>23</v>
      </c>
      <c r="C197" s="13" t="s">
        <v>94</v>
      </c>
      <c r="D197" s="13"/>
      <c r="E197" s="13"/>
      <c r="F197" s="13"/>
      <c r="G197" s="13"/>
      <c r="H197" s="13"/>
      <c r="I197" s="14">
        <f>F198+F199</f>
        <v>59</v>
      </c>
      <c r="J197" s="13" t="s">
        <v>2</v>
      </c>
      <c r="K197" s="14"/>
      <c r="L197" s="13"/>
      <c r="Q197" s="3"/>
    </row>
    <row r="198" spans="1:17" x14ac:dyDescent="0.3">
      <c r="C198" s="1" t="s">
        <v>132</v>
      </c>
      <c r="F198" s="1">
        <v>21</v>
      </c>
      <c r="G198" s="1" t="s">
        <v>2</v>
      </c>
      <c r="K198" s="6">
        <f>I197</f>
        <v>59</v>
      </c>
      <c r="L198" s="1" t="s">
        <v>2</v>
      </c>
      <c r="N198" s="3">
        <f>K198*M198</f>
        <v>0</v>
      </c>
      <c r="Q198" s="3"/>
    </row>
    <row r="199" spans="1:17" x14ac:dyDescent="0.3">
      <c r="C199" s="1" t="s">
        <v>133</v>
      </c>
      <c r="F199" s="1">
        <v>38</v>
      </c>
      <c r="G199" s="1" t="s">
        <v>2</v>
      </c>
      <c r="Q199" s="3"/>
    </row>
    <row r="200" spans="1:17" x14ac:dyDescent="0.3">
      <c r="Q200" s="3"/>
    </row>
    <row r="201" spans="1:17" ht="29.25" customHeight="1" x14ac:dyDescent="0.3">
      <c r="A201" s="13" t="s">
        <v>88</v>
      </c>
      <c r="B201" s="12" t="s">
        <v>49</v>
      </c>
      <c r="C201" s="87" t="s">
        <v>177</v>
      </c>
      <c r="D201" s="87"/>
      <c r="E201" s="87"/>
      <c r="F201" s="87"/>
      <c r="G201" s="87"/>
      <c r="H201" s="87"/>
      <c r="I201" s="14">
        <f>SUM(G202:G204)</f>
        <v>23</v>
      </c>
      <c r="J201" s="13" t="s">
        <v>2</v>
      </c>
      <c r="K201" s="14"/>
      <c r="L201" s="13"/>
      <c r="Q201" s="3"/>
    </row>
    <row r="202" spans="1:17" x14ac:dyDescent="0.3">
      <c r="C202" s="1" t="s">
        <v>140</v>
      </c>
      <c r="G202" s="1">
        <v>21</v>
      </c>
      <c r="H202" s="1" t="s">
        <v>2</v>
      </c>
      <c r="K202" s="6">
        <f>I201</f>
        <v>23</v>
      </c>
      <c r="L202" s="1" t="s">
        <v>2</v>
      </c>
      <c r="N202" s="3">
        <f>K202*M202</f>
        <v>0</v>
      </c>
      <c r="Q202" s="3"/>
    </row>
    <row r="203" spans="1:17" x14ac:dyDescent="0.3">
      <c r="C203" s="1" t="s">
        <v>141</v>
      </c>
      <c r="G203" s="1">
        <v>2</v>
      </c>
      <c r="H203" s="1" t="s">
        <v>2</v>
      </c>
      <c r="N203" s="3"/>
      <c r="Q203" s="3"/>
    </row>
    <row r="204" spans="1:17" x14ac:dyDescent="0.3">
      <c r="N204" s="3"/>
      <c r="Q204" s="3"/>
    </row>
    <row r="205" spans="1:17" x14ac:dyDescent="0.3">
      <c r="Q205" s="3"/>
    </row>
    <row r="206" spans="1:17" ht="29.25" customHeight="1" x14ac:dyDescent="0.3">
      <c r="A206" s="13" t="s">
        <v>88</v>
      </c>
      <c r="B206" s="12" t="s">
        <v>49</v>
      </c>
      <c r="C206" s="87" t="s">
        <v>134</v>
      </c>
      <c r="D206" s="87"/>
      <c r="E206" s="87"/>
      <c r="F206" s="87"/>
      <c r="G206" s="87"/>
      <c r="H206" s="87"/>
      <c r="I206" s="14">
        <f>SUM(G207:G215)</f>
        <v>283</v>
      </c>
      <c r="J206" s="13" t="s">
        <v>2</v>
      </c>
      <c r="K206" s="14"/>
      <c r="L206" s="13"/>
      <c r="Q206" s="3"/>
    </row>
    <row r="207" spans="1:17" x14ac:dyDescent="0.3">
      <c r="C207" s="1" t="s">
        <v>135</v>
      </c>
      <c r="G207" s="1">
        <v>9.5</v>
      </c>
      <c r="H207" s="1" t="s">
        <v>2</v>
      </c>
      <c r="K207" s="6">
        <f>I206</f>
        <v>283</v>
      </c>
      <c r="L207" s="1" t="s">
        <v>2</v>
      </c>
      <c r="N207" s="3">
        <f>K207*M207</f>
        <v>0</v>
      </c>
      <c r="Q207" s="3"/>
    </row>
    <row r="208" spans="1:17" x14ac:dyDescent="0.3">
      <c r="C208" s="1" t="s">
        <v>136</v>
      </c>
      <c r="G208" s="1">
        <v>0.5</v>
      </c>
      <c r="H208" s="1" t="s">
        <v>2</v>
      </c>
      <c r="N208" s="3"/>
      <c r="Q208" s="3"/>
    </row>
    <row r="209" spans="1:17" x14ac:dyDescent="0.3">
      <c r="C209" s="1" t="s">
        <v>140</v>
      </c>
      <c r="G209" s="1">
        <v>107</v>
      </c>
      <c r="H209" s="1" t="s">
        <v>2</v>
      </c>
      <c r="N209" s="3"/>
      <c r="Q209" s="3"/>
    </row>
    <row r="210" spans="1:17" x14ac:dyDescent="0.3">
      <c r="C210" s="1" t="s">
        <v>141</v>
      </c>
      <c r="G210" s="1">
        <v>25</v>
      </c>
      <c r="H210" s="1" t="s">
        <v>2</v>
      </c>
      <c r="N210" s="3"/>
      <c r="Q210" s="3"/>
    </row>
    <row r="211" spans="1:17" x14ac:dyDescent="0.3">
      <c r="C211" s="1" t="s">
        <v>142</v>
      </c>
      <c r="G211" s="1">
        <v>8.1</v>
      </c>
      <c r="H211" s="1" t="s">
        <v>2</v>
      </c>
      <c r="N211" s="3"/>
      <c r="Q211" s="3"/>
    </row>
    <row r="212" spans="1:17" x14ac:dyDescent="0.3">
      <c r="C212" s="1" t="s">
        <v>137</v>
      </c>
      <c r="G212" s="1">
        <v>25</v>
      </c>
      <c r="H212" s="1" t="s">
        <v>2</v>
      </c>
      <c r="N212" s="3"/>
      <c r="Q212" s="3"/>
    </row>
    <row r="213" spans="1:17" x14ac:dyDescent="0.3">
      <c r="C213" s="1" t="s">
        <v>138</v>
      </c>
      <c r="G213" s="1">
        <v>8</v>
      </c>
      <c r="H213" s="1" t="s">
        <v>2</v>
      </c>
      <c r="N213" s="3"/>
      <c r="Q213" s="3"/>
    </row>
    <row r="214" spans="1:17" x14ac:dyDescent="0.3">
      <c r="C214" s="1" t="s">
        <v>139</v>
      </c>
      <c r="G214" s="1">
        <v>100</v>
      </c>
      <c r="H214" s="1" t="s">
        <v>2</v>
      </c>
      <c r="N214" s="3"/>
      <c r="Q214" s="3"/>
    </row>
    <row r="215" spans="1:17" x14ac:dyDescent="0.3">
      <c r="N215" s="3"/>
      <c r="Q215" s="3"/>
    </row>
    <row r="216" spans="1:17" x14ac:dyDescent="0.3">
      <c r="N216" s="3"/>
      <c r="Q216" s="3"/>
    </row>
    <row r="217" spans="1:17" x14ac:dyDescent="0.3">
      <c r="A217" s="13" t="s">
        <v>88</v>
      </c>
      <c r="B217" s="12" t="s">
        <v>50</v>
      </c>
      <c r="C217" s="13" t="s">
        <v>100</v>
      </c>
      <c r="D217" s="13"/>
      <c r="E217" s="13"/>
      <c r="F217" s="13"/>
      <c r="G217" s="13"/>
      <c r="I217" s="14">
        <v>3</v>
      </c>
      <c r="J217" s="13" t="s">
        <v>19</v>
      </c>
      <c r="K217" s="14"/>
      <c r="L217" s="13"/>
      <c r="Q217" s="3"/>
    </row>
    <row r="218" spans="1:17" x14ac:dyDescent="0.3">
      <c r="C218" s="2" t="s">
        <v>168</v>
      </c>
      <c r="K218" s="6">
        <f>I217</f>
        <v>3</v>
      </c>
      <c r="L218" s="1" t="s">
        <v>19</v>
      </c>
      <c r="N218" s="3">
        <f>K218*M218</f>
        <v>0</v>
      </c>
      <c r="Q218" s="3"/>
    </row>
    <row r="219" spans="1:17" x14ac:dyDescent="0.3">
      <c r="N219" s="3"/>
      <c r="Q219" s="3"/>
    </row>
    <row r="220" spans="1:17" x14ac:dyDescent="0.3">
      <c r="A220" s="13" t="s">
        <v>88</v>
      </c>
      <c r="B220" s="12" t="s">
        <v>50</v>
      </c>
      <c r="C220" s="13" t="s">
        <v>100</v>
      </c>
      <c r="D220" s="13"/>
      <c r="E220" s="13"/>
      <c r="F220" s="13"/>
      <c r="G220" s="13"/>
      <c r="H220" s="13"/>
      <c r="I220" s="14">
        <v>49</v>
      </c>
      <c r="J220" s="13" t="s">
        <v>19</v>
      </c>
      <c r="K220" s="14"/>
      <c r="L220" s="13"/>
      <c r="Q220" s="3"/>
    </row>
    <row r="221" spans="1:17" x14ac:dyDescent="0.3">
      <c r="K221" s="6">
        <f>I220</f>
        <v>49</v>
      </c>
      <c r="L221" s="1" t="s">
        <v>19</v>
      </c>
      <c r="N221" s="3">
        <f>K221*M221</f>
        <v>0</v>
      </c>
      <c r="Q221" s="3"/>
    </row>
    <row r="222" spans="1:17" x14ac:dyDescent="0.3">
      <c r="N222" s="3"/>
      <c r="Q222" s="3"/>
    </row>
    <row r="223" spans="1:17" x14ac:dyDescent="0.3">
      <c r="A223" s="13" t="s">
        <v>88</v>
      </c>
      <c r="B223" s="12" t="s">
        <v>51</v>
      </c>
      <c r="C223" s="13" t="s">
        <v>99</v>
      </c>
      <c r="D223" s="13"/>
      <c r="G223" s="13"/>
      <c r="H223" s="13"/>
      <c r="I223" s="14">
        <v>10</v>
      </c>
      <c r="J223" s="13" t="s">
        <v>19</v>
      </c>
      <c r="K223" s="14"/>
      <c r="L223" s="13"/>
      <c r="Q223" s="3"/>
    </row>
    <row r="224" spans="1:17" x14ac:dyDescent="0.3">
      <c r="C224" s="2" t="s">
        <v>168</v>
      </c>
      <c r="K224" s="6">
        <f>I223</f>
        <v>10</v>
      </c>
      <c r="L224" s="1" t="s">
        <v>19</v>
      </c>
      <c r="N224" s="3">
        <f>K224*M224</f>
        <v>0</v>
      </c>
      <c r="Q224" s="3"/>
    </row>
    <row r="225" spans="1:17" x14ac:dyDescent="0.3">
      <c r="Q225" s="3"/>
    </row>
    <row r="226" spans="1:17" x14ac:dyDescent="0.3">
      <c r="A226" s="13" t="s">
        <v>88</v>
      </c>
      <c r="B226" s="12" t="s">
        <v>51</v>
      </c>
      <c r="C226" s="13" t="s">
        <v>99</v>
      </c>
      <c r="D226" s="13"/>
      <c r="E226" s="13"/>
      <c r="F226" s="13"/>
      <c r="G226" s="13"/>
      <c r="H226" s="13"/>
      <c r="I226" s="14">
        <v>32</v>
      </c>
      <c r="J226" s="13" t="s">
        <v>19</v>
      </c>
      <c r="K226" s="14"/>
      <c r="L226" s="13"/>
      <c r="Q226" s="3"/>
    </row>
    <row r="227" spans="1:17" x14ac:dyDescent="0.3">
      <c r="K227" s="6">
        <f>I226</f>
        <v>32</v>
      </c>
      <c r="L227" s="1" t="s">
        <v>19</v>
      </c>
      <c r="N227" s="3">
        <f>K227*M227</f>
        <v>0</v>
      </c>
      <c r="Q227" s="3"/>
    </row>
    <row r="228" spans="1:17" x14ac:dyDescent="0.3">
      <c r="Q228" s="3"/>
    </row>
    <row r="229" spans="1:17" x14ac:dyDescent="0.3">
      <c r="A229" s="13" t="s">
        <v>88</v>
      </c>
      <c r="B229" s="12" t="s">
        <v>52</v>
      </c>
      <c r="C229" s="13" t="s">
        <v>48</v>
      </c>
      <c r="D229" s="13"/>
      <c r="E229" s="13"/>
      <c r="F229" s="13"/>
      <c r="G229" s="13"/>
      <c r="H229" s="13"/>
      <c r="I229" s="14">
        <v>3</v>
      </c>
      <c r="J229" s="13" t="s">
        <v>19</v>
      </c>
      <c r="K229" s="14"/>
      <c r="L229" s="13"/>
      <c r="Q229" s="3"/>
    </row>
    <row r="230" spans="1:17" x14ac:dyDescent="0.3">
      <c r="K230" s="6">
        <f>I229</f>
        <v>3</v>
      </c>
      <c r="L230" s="1" t="s">
        <v>19</v>
      </c>
      <c r="N230" s="3">
        <f>K230*M230</f>
        <v>0</v>
      </c>
      <c r="Q230" s="3"/>
    </row>
    <row r="231" spans="1:17" x14ac:dyDescent="0.3">
      <c r="N231" s="3"/>
      <c r="Q231" s="3"/>
    </row>
    <row r="232" spans="1:17" x14ac:dyDescent="0.3">
      <c r="A232" s="15" t="s">
        <v>88</v>
      </c>
      <c r="B232" s="12" t="s">
        <v>53</v>
      </c>
      <c r="C232" s="13" t="s">
        <v>101</v>
      </c>
      <c r="D232" s="13"/>
      <c r="E232" s="13"/>
      <c r="F232" s="13"/>
      <c r="G232" s="13"/>
      <c r="H232" s="13"/>
      <c r="I232" s="14">
        <v>9</v>
      </c>
      <c r="J232" s="13" t="s">
        <v>19</v>
      </c>
      <c r="K232" s="14"/>
      <c r="L232" s="13"/>
      <c r="Q232" s="3"/>
    </row>
    <row r="233" spans="1:17" s="15" customFormat="1" x14ac:dyDescent="0.3">
      <c r="B233" s="18"/>
      <c r="I233" s="17"/>
      <c r="K233" s="17">
        <f>I232</f>
        <v>9</v>
      </c>
      <c r="L233" s="15" t="s">
        <v>19</v>
      </c>
      <c r="M233" s="19"/>
      <c r="N233" s="19">
        <f>K233*M233</f>
        <v>0</v>
      </c>
      <c r="Q233" s="3"/>
    </row>
    <row r="234" spans="1:17" s="15" customFormat="1" x14ac:dyDescent="0.3">
      <c r="B234" s="18"/>
      <c r="I234" s="17"/>
      <c r="K234" s="17"/>
      <c r="M234" s="19"/>
      <c r="N234" s="19"/>
      <c r="Q234" s="3"/>
    </row>
    <row r="235" spans="1:17" s="15" customFormat="1" x14ac:dyDescent="0.3">
      <c r="B235" s="18" t="s">
        <v>143</v>
      </c>
      <c r="C235" s="13" t="s">
        <v>156</v>
      </c>
      <c r="D235" s="13"/>
      <c r="E235" s="13"/>
      <c r="F235" s="13"/>
      <c r="G235" s="13"/>
      <c r="H235" s="13"/>
      <c r="I235" s="14">
        <f>61.5*0.3</f>
        <v>18</v>
      </c>
      <c r="J235" s="13" t="s">
        <v>2</v>
      </c>
      <c r="K235" s="14"/>
      <c r="L235" s="13"/>
      <c r="M235" s="19"/>
      <c r="N235" s="19"/>
      <c r="Q235" s="3"/>
    </row>
    <row r="236" spans="1:17" x14ac:dyDescent="0.3">
      <c r="A236" s="15"/>
      <c r="B236" s="18"/>
      <c r="C236" s="15" t="s">
        <v>144</v>
      </c>
      <c r="D236" s="15"/>
      <c r="E236" s="15"/>
      <c r="F236" s="15"/>
      <c r="G236" s="15"/>
      <c r="H236" s="15"/>
      <c r="I236" s="17"/>
      <c r="J236" s="15"/>
      <c r="K236" s="17">
        <f>I235</f>
        <v>18</v>
      </c>
      <c r="L236" s="15" t="s">
        <v>2</v>
      </c>
      <c r="M236" s="19"/>
      <c r="N236" s="19">
        <f>K236*M236</f>
        <v>0</v>
      </c>
      <c r="Q236" s="3"/>
    </row>
    <row r="237" spans="1:17" x14ac:dyDescent="0.3">
      <c r="A237" s="15"/>
      <c r="B237" s="18"/>
      <c r="C237" s="15"/>
      <c r="D237" s="15"/>
      <c r="E237" s="15"/>
      <c r="F237" s="15"/>
      <c r="G237" s="15"/>
      <c r="H237" s="15"/>
      <c r="I237" s="17"/>
      <c r="J237" s="15"/>
      <c r="K237" s="17"/>
      <c r="L237" s="15"/>
      <c r="M237" s="19"/>
      <c r="N237" s="19"/>
    </row>
    <row r="238" spans="1:17" x14ac:dyDescent="0.3">
      <c r="A238" s="15"/>
      <c r="B238" s="26"/>
      <c r="C238" s="13"/>
      <c r="D238" s="13"/>
      <c r="E238" s="13"/>
      <c r="F238" s="13"/>
      <c r="G238" s="13"/>
      <c r="H238" s="13"/>
      <c r="I238" s="13"/>
      <c r="J238" s="13"/>
      <c r="K238" s="14"/>
      <c r="L238" s="13"/>
      <c r="M238" s="27"/>
      <c r="N238" s="27"/>
    </row>
    <row r="239" spans="1:17" x14ac:dyDescent="0.3">
      <c r="C239" s="2" t="s">
        <v>58</v>
      </c>
      <c r="N239" s="28">
        <f>SUM(N186:N238)</f>
        <v>0</v>
      </c>
      <c r="O239" s="28"/>
      <c r="P239" s="28"/>
      <c r="Q239" s="28"/>
    </row>
    <row r="241" spans="1:17" ht="19.5" x14ac:dyDescent="0.35">
      <c r="B241" s="39" t="s">
        <v>35</v>
      </c>
      <c r="C241" s="5" t="s">
        <v>36</v>
      </c>
      <c r="D241" s="2"/>
    </row>
    <row r="243" spans="1:17" x14ac:dyDescent="0.3">
      <c r="A243" s="1" t="s">
        <v>88</v>
      </c>
      <c r="B243" s="12" t="s">
        <v>38</v>
      </c>
      <c r="C243" s="13" t="s">
        <v>102</v>
      </c>
      <c r="D243" s="13"/>
      <c r="E243" s="13"/>
      <c r="F243" s="13"/>
      <c r="G243" s="13"/>
      <c r="H243" s="13"/>
      <c r="I243" s="14">
        <v>107</v>
      </c>
      <c r="J243" s="13" t="s">
        <v>93</v>
      </c>
      <c r="K243" s="14"/>
      <c r="L243" s="13"/>
    </row>
    <row r="244" spans="1:17" x14ac:dyDescent="0.3">
      <c r="K244" s="6">
        <f>I243</f>
        <v>107</v>
      </c>
      <c r="L244" s="1" t="s">
        <v>93</v>
      </c>
      <c r="N244" s="3">
        <f>K244*M244</f>
        <v>0</v>
      </c>
      <c r="Q244" s="3"/>
    </row>
    <row r="245" spans="1:17" x14ac:dyDescent="0.3">
      <c r="A245" s="1" t="s">
        <v>88</v>
      </c>
      <c r="B245" s="12" t="s">
        <v>38</v>
      </c>
      <c r="C245" s="13" t="s">
        <v>171</v>
      </c>
      <c r="D245" s="13"/>
      <c r="E245" s="13"/>
      <c r="F245" s="13"/>
      <c r="G245" s="13"/>
      <c r="H245" s="13"/>
      <c r="I245" s="14">
        <v>3</v>
      </c>
      <c r="J245" s="13" t="s">
        <v>93</v>
      </c>
      <c r="K245" s="14"/>
      <c r="L245" s="13"/>
      <c r="Q245" s="3"/>
    </row>
    <row r="246" spans="1:17" x14ac:dyDescent="0.3">
      <c r="K246" s="6">
        <f>I245</f>
        <v>3</v>
      </c>
      <c r="L246" s="1" t="s">
        <v>93</v>
      </c>
      <c r="N246" s="3">
        <f>K246*M246</f>
        <v>0</v>
      </c>
      <c r="Q246" s="3"/>
    </row>
    <row r="247" spans="1:17" x14ac:dyDescent="0.3">
      <c r="B247" s="12" t="s">
        <v>38</v>
      </c>
      <c r="C247" s="1" t="s">
        <v>37</v>
      </c>
      <c r="Q247" s="3"/>
    </row>
    <row r="248" spans="1:17" x14ac:dyDescent="0.3">
      <c r="C248" s="15" t="s">
        <v>169</v>
      </c>
      <c r="D248" s="15"/>
      <c r="E248" s="15"/>
      <c r="F248" s="2" t="s">
        <v>168</v>
      </c>
      <c r="G248" s="15"/>
      <c r="H248" s="15"/>
      <c r="I248" s="17">
        <f>300</f>
        <v>300</v>
      </c>
      <c r="J248" s="15" t="s">
        <v>2</v>
      </c>
      <c r="K248" s="17"/>
      <c r="L248" s="15"/>
      <c r="Q248" s="3"/>
    </row>
    <row r="249" spans="1:17" x14ac:dyDescent="0.3">
      <c r="B249" s="18"/>
      <c r="C249" s="15"/>
      <c r="D249" s="15"/>
      <c r="E249" s="15"/>
      <c r="F249" s="15"/>
      <c r="G249" s="15"/>
      <c r="H249" s="15"/>
      <c r="I249" s="17"/>
      <c r="J249" s="15"/>
      <c r="K249" s="17">
        <f>I248</f>
        <v>300</v>
      </c>
      <c r="L249" s="15" t="s">
        <v>2</v>
      </c>
      <c r="M249" s="19"/>
      <c r="N249" s="19">
        <f>K249*M249</f>
        <v>0</v>
      </c>
      <c r="Q249" s="3"/>
    </row>
    <row r="250" spans="1:17" x14ac:dyDescent="0.3">
      <c r="B250" s="12" t="s">
        <v>150</v>
      </c>
      <c r="C250" s="1" t="s">
        <v>37</v>
      </c>
      <c r="Q250" s="3"/>
    </row>
    <row r="251" spans="1:17" x14ac:dyDescent="0.3">
      <c r="C251" s="15" t="s">
        <v>170</v>
      </c>
      <c r="D251" s="15"/>
      <c r="E251" s="15"/>
      <c r="F251" s="15"/>
      <c r="G251" s="15"/>
      <c r="H251" s="15"/>
      <c r="I251" s="17">
        <f>112+88</f>
        <v>200</v>
      </c>
      <c r="J251" s="15" t="s">
        <v>2</v>
      </c>
      <c r="K251" s="17"/>
      <c r="L251" s="15"/>
      <c r="Q251" s="3"/>
    </row>
    <row r="252" spans="1:17" x14ac:dyDescent="0.3">
      <c r="B252" s="18"/>
      <c r="C252" s="15"/>
      <c r="D252" s="15"/>
      <c r="E252" s="15"/>
      <c r="F252" s="15"/>
      <c r="G252" s="15"/>
      <c r="H252" s="15"/>
      <c r="I252" s="17"/>
      <c r="J252" s="15"/>
      <c r="K252" s="17">
        <f>I251</f>
        <v>200</v>
      </c>
      <c r="L252" s="15" t="s">
        <v>2</v>
      </c>
      <c r="M252" s="19"/>
      <c r="N252" s="19">
        <f>K252*M252</f>
        <v>0</v>
      </c>
      <c r="Q252" s="3"/>
    </row>
    <row r="253" spans="1:17" x14ac:dyDescent="0.3">
      <c r="Q253" s="3"/>
    </row>
    <row r="254" spans="1:17" x14ac:dyDescent="0.3">
      <c r="B254" s="26" t="s">
        <v>172</v>
      </c>
      <c r="C254" s="13" t="s">
        <v>151</v>
      </c>
      <c r="D254" s="13"/>
      <c r="E254" s="13"/>
      <c r="F254" s="13"/>
      <c r="G254" s="13"/>
      <c r="H254" s="13"/>
      <c r="I254" s="14"/>
      <c r="J254" s="13"/>
      <c r="K254" s="14">
        <v>1</v>
      </c>
      <c r="L254" s="13" t="s">
        <v>26</v>
      </c>
      <c r="M254" s="27"/>
      <c r="N254" s="27">
        <f>K254*M254</f>
        <v>0</v>
      </c>
      <c r="Q254" s="3"/>
    </row>
    <row r="255" spans="1:17" x14ac:dyDescent="0.3">
      <c r="B255" s="18"/>
      <c r="C255" s="2" t="s">
        <v>126</v>
      </c>
      <c r="D255" s="15"/>
      <c r="E255" s="15"/>
      <c r="F255" s="15"/>
      <c r="G255" s="15"/>
      <c r="H255" s="15"/>
      <c r="I255" s="17"/>
      <c r="J255" s="15"/>
      <c r="K255" s="17"/>
      <c r="L255" s="15"/>
      <c r="M255" s="19"/>
      <c r="N255" s="28">
        <f>SUM(N244:N254)</f>
        <v>0</v>
      </c>
      <c r="O255" s="28"/>
      <c r="P255" s="28"/>
      <c r="Q255" s="28"/>
    </row>
    <row r="256" spans="1:17" x14ac:dyDescent="0.3">
      <c r="B256" s="18"/>
      <c r="C256" s="2"/>
      <c r="D256" s="15"/>
      <c r="E256" s="15"/>
      <c r="F256" s="15"/>
      <c r="G256" s="15"/>
      <c r="H256" s="15"/>
      <c r="I256" s="17"/>
      <c r="J256" s="15"/>
      <c r="K256" s="17"/>
      <c r="L256" s="15"/>
      <c r="M256" s="19"/>
      <c r="N256" s="28"/>
      <c r="O256" s="28"/>
      <c r="P256" s="28"/>
      <c r="Q256" s="28"/>
    </row>
    <row r="257" spans="1:17" s="47" customFormat="1" x14ac:dyDescent="0.3">
      <c r="A257" s="89"/>
      <c r="B257" s="89"/>
      <c r="C257" s="89"/>
      <c r="D257" s="89"/>
      <c r="E257" s="89"/>
      <c r="F257" s="89"/>
      <c r="G257" s="89"/>
      <c r="H257" s="89"/>
      <c r="I257" s="89"/>
      <c r="J257" s="89"/>
      <c r="K257" s="89"/>
      <c r="L257" s="46"/>
      <c r="O257" s="48"/>
    </row>
    <row r="258" spans="1:17" s="47" customFormat="1" x14ac:dyDescent="0.3">
      <c r="A258" s="90" t="s">
        <v>204</v>
      </c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46"/>
      <c r="O258" s="48"/>
    </row>
    <row r="259" spans="1:17" s="47" customFormat="1" x14ac:dyDescent="0.3">
      <c r="A259" s="49"/>
      <c r="H259" s="50"/>
      <c r="L259" s="46"/>
      <c r="O259" s="48"/>
    </row>
    <row r="260" spans="1:17" s="47" customFormat="1" ht="19.5" x14ac:dyDescent="0.35">
      <c r="A260" s="51" t="s">
        <v>0</v>
      </c>
      <c r="B260" s="47" t="s">
        <v>206</v>
      </c>
      <c r="C260" s="52" t="s">
        <v>205</v>
      </c>
      <c r="H260" s="50"/>
      <c r="K260" s="53" t="s">
        <v>155</v>
      </c>
      <c r="M260" s="54" t="s">
        <v>54</v>
      </c>
      <c r="N260" s="55" t="s">
        <v>183</v>
      </c>
      <c r="O260" s="48"/>
    </row>
    <row r="261" spans="1:17" s="47" customFormat="1" x14ac:dyDescent="0.3">
      <c r="A261" s="56"/>
      <c r="B261" s="57"/>
      <c r="C261" s="57"/>
      <c r="H261" s="50"/>
      <c r="M261" s="54" t="s">
        <v>56</v>
      </c>
      <c r="N261" s="55" t="s">
        <v>56</v>
      </c>
      <c r="O261" s="48"/>
    </row>
    <row r="262" spans="1:17" s="47" customFormat="1" x14ac:dyDescent="0.3">
      <c r="A262" s="49" t="s">
        <v>184</v>
      </c>
      <c r="B262" s="12" t="s">
        <v>207</v>
      </c>
      <c r="C262" s="47" t="s">
        <v>185</v>
      </c>
      <c r="H262" s="50"/>
      <c r="M262" s="46"/>
      <c r="O262" s="48"/>
    </row>
    <row r="263" spans="1:17" s="47" customFormat="1" ht="18.75" customHeight="1" x14ac:dyDescent="0.3">
      <c r="A263" s="49"/>
      <c r="C263" s="82" t="s">
        <v>186</v>
      </c>
      <c r="D263" s="82"/>
      <c r="E263" s="82"/>
      <c r="F263" s="82"/>
      <c r="G263" s="82"/>
      <c r="H263" s="59"/>
      <c r="I263" s="58">
        <f>193*0.46</f>
        <v>88.8</v>
      </c>
      <c r="J263" s="59" t="s">
        <v>2</v>
      </c>
      <c r="K263" s="59"/>
      <c r="L263" s="59"/>
      <c r="M263" s="46"/>
      <c r="O263" s="48"/>
    </row>
    <row r="264" spans="1:17" s="47" customFormat="1" x14ac:dyDescent="0.3">
      <c r="A264" s="49"/>
      <c r="I264" s="50"/>
      <c r="K264" s="50">
        <f>I263</f>
        <v>88.8</v>
      </c>
      <c r="L264" s="47" t="s">
        <v>2</v>
      </c>
      <c r="M264" s="46"/>
      <c r="N264" s="46">
        <f>K264*M264</f>
        <v>0</v>
      </c>
      <c r="O264" s="48"/>
      <c r="Q264" s="3"/>
    </row>
    <row r="265" spans="1:17" s="47" customFormat="1" x14ac:dyDescent="0.3">
      <c r="A265" s="49" t="s">
        <v>6</v>
      </c>
      <c r="B265" s="12" t="s">
        <v>208</v>
      </c>
      <c r="C265" s="47" t="s">
        <v>187</v>
      </c>
      <c r="I265" s="50"/>
      <c r="M265" s="46"/>
      <c r="O265" s="48"/>
      <c r="Q265" s="3"/>
    </row>
    <row r="266" spans="1:17" s="47" customFormat="1" x14ac:dyDescent="0.3">
      <c r="A266" s="49"/>
      <c r="C266" s="59">
        <v>69</v>
      </c>
      <c r="D266" s="59" t="s">
        <v>16</v>
      </c>
      <c r="E266" s="59"/>
      <c r="F266" s="59"/>
      <c r="G266" s="59"/>
      <c r="H266" s="59"/>
      <c r="I266" s="58">
        <v>69</v>
      </c>
      <c r="J266" s="59" t="s">
        <v>16</v>
      </c>
      <c r="K266" s="59"/>
      <c r="L266" s="59"/>
      <c r="M266" s="46"/>
      <c r="O266" s="48"/>
      <c r="Q266" s="3"/>
    </row>
    <row r="267" spans="1:17" s="47" customFormat="1" x14ac:dyDescent="0.3">
      <c r="A267" s="49"/>
      <c r="I267" s="50"/>
      <c r="K267" s="47">
        <f>I266</f>
        <v>69</v>
      </c>
      <c r="L267" s="47" t="s">
        <v>16</v>
      </c>
      <c r="M267" s="46"/>
      <c r="N267" s="46">
        <f>K267*M267</f>
        <v>0</v>
      </c>
      <c r="O267" s="48"/>
      <c r="Q267" s="3"/>
    </row>
    <row r="268" spans="1:17" s="47" customFormat="1" x14ac:dyDescent="0.3">
      <c r="A268" s="49"/>
      <c r="I268" s="50"/>
      <c r="K268" s="50"/>
      <c r="M268" s="46"/>
      <c r="O268" s="48"/>
      <c r="Q268" s="3"/>
    </row>
    <row r="269" spans="1:17" s="47" customFormat="1" x14ac:dyDescent="0.3">
      <c r="A269" s="49" t="s">
        <v>188</v>
      </c>
      <c r="B269" s="12" t="s">
        <v>209</v>
      </c>
      <c r="C269" s="59" t="s">
        <v>25</v>
      </c>
      <c r="D269" s="59"/>
      <c r="E269" s="59"/>
      <c r="F269" s="59"/>
      <c r="G269" s="59" t="s">
        <v>189</v>
      </c>
      <c r="H269" s="59"/>
      <c r="I269" s="58">
        <v>1</v>
      </c>
      <c r="J269" s="59" t="s">
        <v>26</v>
      </c>
      <c r="K269" s="59"/>
      <c r="L269" s="59"/>
      <c r="M269" s="46"/>
      <c r="O269" s="48"/>
      <c r="Q269" s="3"/>
    </row>
    <row r="270" spans="1:17" s="47" customFormat="1" x14ac:dyDescent="0.3">
      <c r="A270" s="49"/>
      <c r="I270" s="50"/>
      <c r="K270" s="47">
        <v>1</v>
      </c>
      <c r="L270" s="47" t="s">
        <v>26</v>
      </c>
      <c r="M270" s="46"/>
      <c r="N270" s="46">
        <f>K270*M270</f>
        <v>0</v>
      </c>
      <c r="O270" s="48"/>
      <c r="Q270" s="3"/>
    </row>
    <row r="271" spans="1:17" s="47" customFormat="1" x14ac:dyDescent="0.3">
      <c r="A271" s="49"/>
      <c r="I271" s="50"/>
      <c r="M271" s="46"/>
      <c r="O271" s="48"/>
      <c r="Q271" s="3"/>
    </row>
    <row r="272" spans="1:17" s="47" customFormat="1" x14ac:dyDescent="0.3">
      <c r="A272" s="49" t="s">
        <v>190</v>
      </c>
      <c r="B272" s="12" t="s">
        <v>210</v>
      </c>
      <c r="C272" s="59" t="s">
        <v>27</v>
      </c>
      <c r="D272" s="59"/>
      <c r="E272" s="59"/>
      <c r="F272" s="59"/>
      <c r="G272" s="59" t="s">
        <v>189</v>
      </c>
      <c r="H272" s="59"/>
      <c r="I272" s="58">
        <v>3</v>
      </c>
      <c r="J272" s="59" t="s">
        <v>19</v>
      </c>
      <c r="K272" s="59"/>
      <c r="L272" s="59"/>
      <c r="M272" s="46"/>
      <c r="O272" s="48"/>
      <c r="Q272" s="3"/>
    </row>
    <row r="273" spans="1:17" s="47" customFormat="1" x14ac:dyDescent="0.3">
      <c r="A273" s="49"/>
      <c r="I273" s="50"/>
      <c r="K273" s="47">
        <v>3</v>
      </c>
      <c r="L273" s="47" t="s">
        <v>19</v>
      </c>
      <c r="M273" s="46"/>
      <c r="N273" s="46">
        <f>K273*M273</f>
        <v>0</v>
      </c>
      <c r="O273" s="48"/>
      <c r="Q273" s="3"/>
    </row>
    <row r="274" spans="1:17" s="47" customFormat="1" x14ac:dyDescent="0.3">
      <c r="A274" s="49"/>
      <c r="C274" s="53" t="s">
        <v>55</v>
      </c>
      <c r="I274" s="50"/>
      <c r="M274" s="46"/>
      <c r="N274" s="28">
        <f>SUM(N264:N273)</f>
        <v>0</v>
      </c>
      <c r="O274" s="60"/>
      <c r="P274" s="60"/>
      <c r="Q274" s="60"/>
    </row>
    <row r="275" spans="1:17" s="47" customFormat="1" x14ac:dyDescent="0.3">
      <c r="A275" s="49"/>
      <c r="I275" s="50"/>
      <c r="M275" s="46"/>
      <c r="O275" s="48"/>
      <c r="Q275" s="3"/>
    </row>
    <row r="276" spans="1:17" s="47" customFormat="1" ht="19.5" x14ac:dyDescent="0.35">
      <c r="A276" s="51" t="s">
        <v>4</v>
      </c>
      <c r="B276" s="47" t="s">
        <v>211</v>
      </c>
      <c r="C276" s="52" t="s">
        <v>5</v>
      </c>
      <c r="I276" s="50"/>
      <c r="M276" s="46"/>
      <c r="O276" s="48"/>
      <c r="Q276" s="3"/>
    </row>
    <row r="277" spans="1:17" s="47" customFormat="1" x14ac:dyDescent="0.3">
      <c r="A277" s="56"/>
      <c r="B277" s="57"/>
      <c r="I277" s="50"/>
      <c r="M277" s="46"/>
      <c r="O277" s="48"/>
      <c r="Q277" s="3"/>
    </row>
    <row r="278" spans="1:17" s="47" customFormat="1" x14ac:dyDescent="0.3">
      <c r="A278" s="49" t="s">
        <v>191</v>
      </c>
      <c r="B278" s="12" t="s">
        <v>212</v>
      </c>
      <c r="C278" s="47" t="s">
        <v>192</v>
      </c>
      <c r="I278" s="50"/>
      <c r="M278" s="46"/>
      <c r="O278" s="48"/>
      <c r="Q278" s="3"/>
    </row>
    <row r="279" spans="1:17" s="47" customFormat="1" x14ac:dyDescent="0.3">
      <c r="A279" s="49"/>
      <c r="C279" s="59">
        <v>193</v>
      </c>
      <c r="D279" s="59"/>
      <c r="E279" s="59"/>
      <c r="F279" s="59"/>
      <c r="G279" s="59"/>
      <c r="H279" s="59"/>
      <c r="I279" s="58">
        <v>193</v>
      </c>
      <c r="J279" s="59" t="s">
        <v>2</v>
      </c>
      <c r="K279" s="61"/>
      <c r="L279" s="61"/>
      <c r="M279" s="46"/>
      <c r="O279" s="48"/>
      <c r="Q279" s="3"/>
    </row>
    <row r="280" spans="1:17" s="47" customFormat="1" x14ac:dyDescent="0.3">
      <c r="A280" s="49"/>
      <c r="B280" s="61"/>
      <c r="C280" s="61"/>
      <c r="D280" s="61"/>
      <c r="E280" s="61"/>
      <c r="F280" s="61"/>
      <c r="G280" s="61"/>
      <c r="I280" s="62"/>
      <c r="J280" s="61"/>
      <c r="K280" s="62">
        <f>SUM(I279:I279)</f>
        <v>193</v>
      </c>
      <c r="L280" s="61" t="s">
        <v>2</v>
      </c>
      <c r="M280" s="63"/>
      <c r="N280" s="63">
        <f>K280*M280</f>
        <v>0</v>
      </c>
      <c r="O280" s="48"/>
      <c r="Q280" s="3"/>
    </row>
    <row r="281" spans="1:17" s="47" customFormat="1" x14ac:dyDescent="0.3">
      <c r="A281" s="49" t="s">
        <v>193</v>
      </c>
      <c r="B281" s="12" t="s">
        <v>213</v>
      </c>
      <c r="C281" s="47" t="s">
        <v>40</v>
      </c>
      <c r="I281" s="50"/>
      <c r="K281" s="61"/>
      <c r="L281" s="61"/>
      <c r="M281" s="63"/>
      <c r="N281" s="61"/>
      <c r="O281" s="48"/>
      <c r="Q281" s="3"/>
    </row>
    <row r="282" spans="1:17" s="47" customFormat="1" x14ac:dyDescent="0.3">
      <c r="A282" s="49"/>
      <c r="C282" s="59" t="s">
        <v>194</v>
      </c>
      <c r="D282" s="59"/>
      <c r="E282" s="59"/>
      <c r="F282" s="59"/>
      <c r="G282" s="59"/>
      <c r="H282" s="59"/>
      <c r="I282" s="58">
        <f>I279*0.2</f>
        <v>38.6</v>
      </c>
      <c r="J282" s="59" t="s">
        <v>3</v>
      </c>
      <c r="K282" s="59"/>
      <c r="L282" s="59"/>
      <c r="M282" s="46"/>
      <c r="O282" s="48"/>
      <c r="Q282" s="3"/>
    </row>
    <row r="283" spans="1:17" s="47" customFormat="1" ht="19.5" thickBot="1" x14ac:dyDescent="0.35">
      <c r="A283" s="64"/>
      <c r="B283" s="65"/>
      <c r="C283" s="65"/>
      <c r="D283" s="65"/>
      <c r="E283" s="65"/>
      <c r="F283" s="65"/>
      <c r="G283" s="65"/>
      <c r="H283" s="66"/>
      <c r="I283" s="65"/>
      <c r="J283" s="78"/>
      <c r="K283" s="66">
        <f>SUM(I282:I282)</f>
        <v>38.6</v>
      </c>
      <c r="L283" s="65" t="s">
        <v>3</v>
      </c>
      <c r="M283" s="67"/>
      <c r="N283" s="67">
        <f>K283*M283</f>
        <v>0</v>
      </c>
      <c r="O283" s="48"/>
      <c r="Q283" s="3"/>
    </row>
    <row r="284" spans="1:17" s="47" customFormat="1" ht="19.5" thickTop="1" x14ac:dyDescent="0.3">
      <c r="A284" s="49"/>
      <c r="C284" s="53" t="s">
        <v>57</v>
      </c>
      <c r="D284" s="53"/>
      <c r="H284" s="50"/>
      <c r="M284" s="46"/>
      <c r="N284" s="68">
        <f>SUM(N279:N283)</f>
        <v>0</v>
      </c>
      <c r="O284" s="68"/>
      <c r="P284" s="68"/>
      <c r="Q284" s="68"/>
    </row>
    <row r="285" spans="1:17" s="47" customFormat="1" x14ac:dyDescent="0.3">
      <c r="A285" s="49"/>
      <c r="H285" s="50"/>
      <c r="L285" s="46"/>
      <c r="O285" s="48"/>
      <c r="Q285" s="3"/>
    </row>
    <row r="286" spans="1:17" s="47" customFormat="1" ht="19.5" x14ac:dyDescent="0.35">
      <c r="A286" s="51" t="s">
        <v>9</v>
      </c>
      <c r="B286" s="47" t="s">
        <v>214</v>
      </c>
      <c r="C286" s="52" t="s">
        <v>10</v>
      </c>
      <c r="H286" s="50"/>
      <c r="J286" s="53"/>
      <c r="K286" s="53"/>
      <c r="L286" s="46"/>
      <c r="O286" s="48"/>
      <c r="Q286" s="3"/>
    </row>
    <row r="287" spans="1:17" s="47" customFormat="1" x14ac:dyDescent="0.3">
      <c r="A287" s="56"/>
      <c r="B287" s="57"/>
      <c r="H287" s="50"/>
      <c r="J287" s="53"/>
      <c r="K287" s="53"/>
      <c r="L287" s="46"/>
      <c r="O287" s="48"/>
      <c r="Q287" s="3"/>
    </row>
    <row r="288" spans="1:17" s="47" customFormat="1" x14ac:dyDescent="0.3">
      <c r="A288" s="49" t="s">
        <v>11</v>
      </c>
      <c r="B288" s="12" t="s">
        <v>215</v>
      </c>
      <c r="C288" s="47" t="s">
        <v>195</v>
      </c>
      <c r="H288" s="50"/>
      <c r="L288" s="46"/>
      <c r="O288" s="48"/>
      <c r="Q288" s="3"/>
    </row>
    <row r="289" spans="1:17" s="47" customFormat="1" x14ac:dyDescent="0.3">
      <c r="A289" s="49"/>
      <c r="C289" s="59" t="s">
        <v>196</v>
      </c>
      <c r="D289" s="59"/>
      <c r="E289" s="59"/>
      <c r="F289" s="59"/>
      <c r="G289" s="59"/>
      <c r="H289" s="59"/>
      <c r="I289" s="58">
        <f>170*0.15</f>
        <v>25.5</v>
      </c>
      <c r="J289" s="59" t="s">
        <v>3</v>
      </c>
      <c r="K289" s="59"/>
      <c r="L289" s="46"/>
      <c r="O289" s="48"/>
      <c r="Q289" s="3"/>
    </row>
    <row r="290" spans="1:17" s="47" customFormat="1" x14ac:dyDescent="0.3">
      <c r="A290" s="49"/>
      <c r="I290" s="50"/>
      <c r="K290" s="50">
        <f>I289</f>
        <v>25.5</v>
      </c>
      <c r="L290" s="47" t="s">
        <v>3</v>
      </c>
      <c r="M290" s="46"/>
      <c r="N290" s="46">
        <f>K290*M290</f>
        <v>0</v>
      </c>
      <c r="O290" s="48"/>
      <c r="Q290" s="3"/>
    </row>
    <row r="291" spans="1:17" s="47" customFormat="1" x14ac:dyDescent="0.3">
      <c r="A291" s="49" t="s">
        <v>197</v>
      </c>
      <c r="B291" s="12" t="s">
        <v>216</v>
      </c>
      <c r="C291" s="47" t="s">
        <v>198</v>
      </c>
      <c r="I291" s="50"/>
      <c r="M291" s="46"/>
      <c r="O291" s="48"/>
      <c r="Q291" s="3"/>
    </row>
    <row r="292" spans="1:17" s="47" customFormat="1" ht="14.25" customHeight="1" x14ac:dyDescent="0.3">
      <c r="A292" s="49"/>
      <c r="C292" s="58">
        <v>170</v>
      </c>
      <c r="D292" s="59"/>
      <c r="E292" s="59"/>
      <c r="F292" s="59"/>
      <c r="G292" s="59"/>
      <c r="H292" s="59"/>
      <c r="I292" s="58">
        <v>170</v>
      </c>
      <c r="J292" s="59" t="s">
        <v>2</v>
      </c>
      <c r="K292" s="59"/>
      <c r="L292" s="59"/>
      <c r="M292" s="46"/>
      <c r="O292" s="48"/>
      <c r="Q292" s="3"/>
    </row>
    <row r="293" spans="1:17" s="47" customFormat="1" x14ac:dyDescent="0.3">
      <c r="A293" s="49"/>
      <c r="I293" s="50"/>
      <c r="K293" s="50">
        <f>I292</f>
        <v>170</v>
      </c>
      <c r="L293" s="47" t="s">
        <v>2</v>
      </c>
      <c r="M293" s="46"/>
      <c r="N293" s="46">
        <f>K293*M293</f>
        <v>0</v>
      </c>
      <c r="O293" s="48"/>
      <c r="Q293" s="3"/>
    </row>
    <row r="294" spans="1:17" s="47" customFormat="1" x14ac:dyDescent="0.3">
      <c r="A294" s="49" t="s">
        <v>24</v>
      </c>
      <c r="B294" s="12" t="s">
        <v>217</v>
      </c>
      <c r="C294" s="61" t="s">
        <v>33</v>
      </c>
      <c r="D294" s="61"/>
      <c r="E294" s="61"/>
      <c r="F294" s="61"/>
      <c r="G294" s="61"/>
      <c r="I294" s="62"/>
      <c r="J294" s="61"/>
      <c r="K294" s="62"/>
      <c r="L294" s="61"/>
      <c r="M294" s="46"/>
      <c r="O294" s="48"/>
      <c r="Q294" s="3"/>
    </row>
    <row r="295" spans="1:17" s="47" customFormat="1" x14ac:dyDescent="0.3">
      <c r="A295" s="49"/>
      <c r="C295" s="58">
        <v>73</v>
      </c>
      <c r="D295" s="59"/>
      <c r="E295" s="59"/>
      <c r="F295" s="59"/>
      <c r="G295" s="59"/>
      <c r="H295" s="59"/>
      <c r="I295" s="58">
        <v>73</v>
      </c>
      <c r="J295" s="59" t="s">
        <v>16</v>
      </c>
      <c r="K295" s="58"/>
      <c r="L295" s="59"/>
      <c r="M295" s="46"/>
      <c r="O295" s="48"/>
      <c r="Q295" s="3"/>
    </row>
    <row r="296" spans="1:17" s="47" customFormat="1" x14ac:dyDescent="0.3">
      <c r="A296" s="49"/>
      <c r="B296" s="50"/>
      <c r="I296" s="50"/>
      <c r="K296" s="50">
        <f>I295</f>
        <v>73</v>
      </c>
      <c r="L296" s="47" t="s">
        <v>16</v>
      </c>
      <c r="M296" s="46"/>
      <c r="N296" s="46">
        <f>K296*M296</f>
        <v>0</v>
      </c>
      <c r="O296" s="48"/>
      <c r="Q296" s="3"/>
    </row>
    <row r="297" spans="1:17" s="47" customFormat="1" x14ac:dyDescent="0.3">
      <c r="A297" s="49" t="s">
        <v>199</v>
      </c>
      <c r="B297" s="12" t="s">
        <v>218</v>
      </c>
      <c r="C297" s="61" t="s">
        <v>116</v>
      </c>
      <c r="D297" s="61"/>
      <c r="E297" s="61"/>
      <c r="F297" s="61"/>
      <c r="G297" s="61"/>
      <c r="I297" s="62"/>
      <c r="J297" s="61"/>
      <c r="K297" s="62"/>
      <c r="L297" s="61"/>
      <c r="M297" s="46"/>
      <c r="O297" s="48"/>
      <c r="Q297" s="3"/>
    </row>
    <row r="298" spans="1:17" s="47" customFormat="1" x14ac:dyDescent="0.3">
      <c r="A298" s="49"/>
      <c r="C298" s="58">
        <v>68.98</v>
      </c>
      <c r="D298" s="59"/>
      <c r="E298" s="59"/>
      <c r="F298" s="59"/>
      <c r="G298" s="59"/>
      <c r="H298" s="59"/>
      <c r="I298" s="58">
        <v>68.98</v>
      </c>
      <c r="J298" s="59" t="s">
        <v>16</v>
      </c>
      <c r="K298" s="58"/>
      <c r="L298" s="59"/>
      <c r="M298" s="46"/>
      <c r="O298" s="48"/>
      <c r="Q298" s="3"/>
    </row>
    <row r="299" spans="1:17" s="47" customFormat="1" x14ac:dyDescent="0.3">
      <c r="A299" s="49"/>
      <c r="B299" s="50"/>
      <c r="I299" s="50"/>
      <c r="K299" s="50">
        <f>I298</f>
        <v>69</v>
      </c>
      <c r="L299" s="47" t="s">
        <v>16</v>
      </c>
      <c r="M299" s="46"/>
      <c r="N299" s="46">
        <f>K299*M299</f>
        <v>0</v>
      </c>
      <c r="O299" s="48"/>
      <c r="Q299" s="3"/>
    </row>
    <row r="300" spans="1:17" s="47" customFormat="1" x14ac:dyDescent="0.3">
      <c r="A300" s="49"/>
      <c r="C300" s="69" t="s">
        <v>60</v>
      </c>
      <c r="I300" s="50"/>
      <c r="K300" s="50"/>
      <c r="M300" s="46"/>
      <c r="N300" s="60">
        <f>SUM(N289:N299)</f>
        <v>0</v>
      </c>
      <c r="O300" s="60"/>
      <c r="P300" s="60"/>
      <c r="Q300" s="60"/>
    </row>
    <row r="301" spans="1:17" s="47" customFormat="1" x14ac:dyDescent="0.3">
      <c r="A301" s="49"/>
      <c r="B301" s="50"/>
      <c r="I301" s="50"/>
      <c r="K301" s="50"/>
      <c r="M301" s="46"/>
      <c r="N301" s="46"/>
      <c r="O301" s="48"/>
      <c r="Q301" s="3"/>
    </row>
    <row r="302" spans="1:17" s="47" customFormat="1" ht="19.5" x14ac:dyDescent="0.35">
      <c r="A302" s="51" t="s">
        <v>14</v>
      </c>
      <c r="B302" s="47" t="s">
        <v>219</v>
      </c>
      <c r="C302" s="52" t="s">
        <v>15</v>
      </c>
      <c r="I302" s="50"/>
      <c r="M302" s="46"/>
      <c r="O302" s="48"/>
      <c r="Q302" s="3"/>
    </row>
    <row r="303" spans="1:17" s="47" customFormat="1" x14ac:dyDescent="0.3">
      <c r="A303" s="56"/>
      <c r="B303" s="57"/>
      <c r="I303" s="50"/>
      <c r="M303" s="46"/>
      <c r="O303" s="48"/>
      <c r="Q303" s="3"/>
    </row>
    <row r="304" spans="1:17" s="47" customFormat="1" ht="18.75" customHeight="1" x14ac:dyDescent="0.3">
      <c r="A304" s="49" t="s">
        <v>200</v>
      </c>
      <c r="B304" s="12" t="s">
        <v>220</v>
      </c>
      <c r="C304" s="83" t="s">
        <v>90</v>
      </c>
      <c r="D304" s="83"/>
      <c r="E304" s="83"/>
      <c r="F304" s="83"/>
      <c r="G304" s="83"/>
      <c r="H304" s="59"/>
      <c r="I304" s="58">
        <v>4</v>
      </c>
      <c r="J304" s="59" t="s">
        <v>19</v>
      </c>
      <c r="K304" s="59"/>
      <c r="L304" s="59"/>
      <c r="M304" s="46"/>
      <c r="O304" s="48"/>
      <c r="Q304" s="3"/>
    </row>
    <row r="305" spans="1:17" s="47" customFormat="1" x14ac:dyDescent="0.3">
      <c r="A305" s="49"/>
      <c r="H305" s="50"/>
      <c r="K305" s="50">
        <f>I304</f>
        <v>4</v>
      </c>
      <c r="L305" s="47" t="s">
        <v>19</v>
      </c>
      <c r="M305" s="46"/>
      <c r="N305" s="46">
        <f>K305*M305</f>
        <v>0</v>
      </c>
      <c r="O305" s="48"/>
      <c r="Q305" s="3"/>
    </row>
    <row r="306" spans="1:17" s="47" customFormat="1" x14ac:dyDescent="0.3">
      <c r="A306" s="49"/>
      <c r="C306" s="53" t="s">
        <v>59</v>
      </c>
      <c r="H306" s="50"/>
      <c r="K306" s="50"/>
      <c r="M306" s="46"/>
      <c r="N306" s="60">
        <f>SUM(N305)</f>
        <v>0</v>
      </c>
      <c r="O306" s="60"/>
      <c r="P306" s="60"/>
      <c r="Q306" s="60"/>
    </row>
    <row r="307" spans="1:17" s="47" customFormat="1" x14ac:dyDescent="0.3">
      <c r="A307" s="49"/>
      <c r="H307" s="50"/>
      <c r="K307" s="50"/>
      <c r="M307" s="46"/>
      <c r="O307" s="48"/>
      <c r="Q307" s="3"/>
    </row>
    <row r="308" spans="1:17" s="47" customFormat="1" ht="19.5" x14ac:dyDescent="0.35">
      <c r="A308" s="51" t="s">
        <v>17</v>
      </c>
      <c r="B308" s="47" t="s">
        <v>221</v>
      </c>
      <c r="C308" s="52" t="s">
        <v>18</v>
      </c>
      <c r="H308" s="50"/>
      <c r="M308" s="46"/>
      <c r="O308" s="48"/>
      <c r="Q308" s="3"/>
    </row>
    <row r="309" spans="1:17" s="47" customFormat="1" x14ac:dyDescent="0.3">
      <c r="A309" s="56"/>
      <c r="B309" s="57"/>
      <c r="H309" s="50"/>
      <c r="M309" s="46"/>
      <c r="O309" s="48"/>
      <c r="Q309" s="3"/>
    </row>
    <row r="310" spans="1:17" s="74" customFormat="1" x14ac:dyDescent="0.3">
      <c r="A310" s="70" t="s">
        <v>22</v>
      </c>
      <c r="B310" s="12" t="s">
        <v>222</v>
      </c>
      <c r="C310" s="71" t="s">
        <v>201</v>
      </c>
      <c r="D310" s="71"/>
      <c r="E310" s="71"/>
      <c r="F310" s="71"/>
      <c r="G310" s="71"/>
      <c r="H310" s="71"/>
      <c r="I310" s="72">
        <v>14</v>
      </c>
      <c r="J310" s="71" t="s">
        <v>2</v>
      </c>
      <c r="K310" s="71"/>
      <c r="L310" s="71"/>
      <c r="M310" s="73"/>
      <c r="Q310" s="3"/>
    </row>
    <row r="311" spans="1:17" s="74" customFormat="1" x14ac:dyDescent="0.3">
      <c r="A311" s="70"/>
      <c r="C311" s="74" t="s">
        <v>202</v>
      </c>
      <c r="I311" s="75"/>
      <c r="K311" s="75">
        <f>I310</f>
        <v>14</v>
      </c>
      <c r="L311" s="74" t="s">
        <v>2</v>
      </c>
      <c r="M311" s="73"/>
      <c r="N311" s="73">
        <f>K311*M311</f>
        <v>0</v>
      </c>
      <c r="Q311" s="3"/>
    </row>
    <row r="312" spans="1:17" s="74" customFormat="1" x14ac:dyDescent="0.3">
      <c r="A312" s="70"/>
      <c r="I312" s="75"/>
      <c r="K312" s="75"/>
      <c r="M312" s="73"/>
      <c r="N312" s="73"/>
      <c r="Q312" s="3"/>
    </row>
    <row r="313" spans="1:17" s="74" customFormat="1" x14ac:dyDescent="0.3">
      <c r="A313" s="70" t="s">
        <v>49</v>
      </c>
      <c r="B313" s="12" t="s">
        <v>223</v>
      </c>
      <c r="C313" s="71" t="s">
        <v>100</v>
      </c>
      <c r="D313" s="71"/>
      <c r="E313" s="71"/>
      <c r="F313" s="71"/>
      <c r="G313" s="71"/>
      <c r="H313" s="71"/>
      <c r="I313" s="72">
        <v>1</v>
      </c>
      <c r="J313" s="71" t="s">
        <v>19</v>
      </c>
      <c r="K313" s="71"/>
      <c r="L313" s="71"/>
      <c r="M313" s="73"/>
      <c r="Q313" s="3"/>
    </row>
    <row r="314" spans="1:17" s="74" customFormat="1" x14ac:dyDescent="0.3">
      <c r="A314" s="70"/>
      <c r="I314" s="75"/>
      <c r="K314" s="75">
        <f>I313</f>
        <v>1</v>
      </c>
      <c r="L314" s="74" t="s">
        <v>19</v>
      </c>
      <c r="M314" s="73"/>
      <c r="N314" s="73">
        <f>K314*M314</f>
        <v>0</v>
      </c>
      <c r="Q314" s="3"/>
    </row>
    <row r="315" spans="1:17" s="74" customFormat="1" x14ac:dyDescent="0.3">
      <c r="A315" s="70"/>
      <c r="I315" s="75"/>
      <c r="K315" s="75"/>
      <c r="M315" s="73"/>
      <c r="Q315" s="3"/>
    </row>
    <row r="316" spans="1:17" s="74" customFormat="1" x14ac:dyDescent="0.3">
      <c r="A316" s="70" t="s">
        <v>50</v>
      </c>
      <c r="B316" s="12" t="s">
        <v>224</v>
      </c>
      <c r="C316" s="71" t="s">
        <v>99</v>
      </c>
      <c r="D316" s="71"/>
      <c r="E316" s="71"/>
      <c r="F316" s="71"/>
      <c r="G316" s="71"/>
      <c r="H316" s="71"/>
      <c r="I316" s="72">
        <v>2</v>
      </c>
      <c r="J316" s="71" t="s">
        <v>19</v>
      </c>
      <c r="K316" s="71"/>
      <c r="L316" s="71"/>
      <c r="M316" s="73"/>
      <c r="Q316" s="3"/>
    </row>
    <row r="317" spans="1:17" s="74" customFormat="1" x14ac:dyDescent="0.3">
      <c r="A317" s="70"/>
      <c r="I317" s="75"/>
      <c r="K317" s="75">
        <f>I316</f>
        <v>2</v>
      </c>
      <c r="L317" s="74" t="s">
        <v>19</v>
      </c>
      <c r="M317" s="73"/>
      <c r="N317" s="73">
        <f>K317*M317</f>
        <v>0</v>
      </c>
      <c r="Q317" s="3"/>
    </row>
    <row r="318" spans="1:17" s="74" customFormat="1" x14ac:dyDescent="0.3">
      <c r="A318" s="70"/>
      <c r="I318" s="75"/>
      <c r="K318" s="75"/>
      <c r="M318" s="73"/>
      <c r="Q318" s="3"/>
    </row>
    <row r="319" spans="1:17" s="74" customFormat="1" x14ac:dyDescent="0.3">
      <c r="A319" s="70" t="s">
        <v>53</v>
      </c>
      <c r="B319" s="12" t="s">
        <v>225</v>
      </c>
      <c r="C319" s="71" t="s">
        <v>101</v>
      </c>
      <c r="D319" s="71"/>
      <c r="E319" s="71"/>
      <c r="F319" s="71"/>
      <c r="G319" s="71"/>
      <c r="H319" s="71"/>
      <c r="I319" s="72">
        <v>1</v>
      </c>
      <c r="J319" s="71" t="s">
        <v>19</v>
      </c>
      <c r="K319" s="71"/>
      <c r="L319" s="71"/>
      <c r="M319" s="73"/>
      <c r="Q319" s="3"/>
    </row>
    <row r="320" spans="1:17" s="74" customFormat="1" x14ac:dyDescent="0.3">
      <c r="A320" s="70"/>
      <c r="I320" s="75"/>
      <c r="K320" s="75">
        <f>I319</f>
        <v>1</v>
      </c>
      <c r="L320" s="74" t="s">
        <v>19</v>
      </c>
      <c r="M320" s="73"/>
      <c r="N320" s="73">
        <f>K320*M320</f>
        <v>0</v>
      </c>
      <c r="Q320" s="3"/>
    </row>
    <row r="321" spans="1:24" s="74" customFormat="1" x14ac:dyDescent="0.3">
      <c r="A321" s="70"/>
      <c r="I321" s="75"/>
      <c r="K321" s="75"/>
      <c r="M321" s="73"/>
      <c r="Q321" s="3"/>
    </row>
    <row r="322" spans="1:24" s="74" customFormat="1" x14ac:dyDescent="0.3">
      <c r="A322" s="70" t="s">
        <v>53</v>
      </c>
      <c r="B322" s="12" t="s">
        <v>226</v>
      </c>
      <c r="C322" s="71" t="s">
        <v>203</v>
      </c>
      <c r="D322" s="71"/>
      <c r="E322" s="71"/>
      <c r="F322" s="71"/>
      <c r="G322" s="71"/>
      <c r="H322" s="71"/>
      <c r="I322" s="72">
        <v>21</v>
      </c>
      <c r="J322" s="71" t="s">
        <v>16</v>
      </c>
      <c r="K322" s="71"/>
      <c r="L322" s="71"/>
      <c r="M322" s="73"/>
      <c r="Q322" s="3"/>
    </row>
    <row r="323" spans="1:24" s="74" customFormat="1" x14ac:dyDescent="0.3">
      <c r="A323" s="70"/>
      <c r="H323" s="75"/>
      <c r="K323" s="75">
        <f>I322</f>
        <v>21</v>
      </c>
      <c r="L323" s="74" t="s">
        <v>16</v>
      </c>
      <c r="M323" s="73"/>
      <c r="N323" s="73">
        <f>K323*M323</f>
        <v>0</v>
      </c>
      <c r="Q323" s="3"/>
    </row>
    <row r="324" spans="1:24" s="74" customFormat="1" x14ac:dyDescent="0.3">
      <c r="A324" s="70"/>
      <c r="C324" s="76" t="s">
        <v>58</v>
      </c>
      <c r="H324" s="75"/>
      <c r="K324" s="75"/>
      <c r="M324" s="73"/>
      <c r="N324" s="77">
        <f>SUM(N311:N323)</f>
        <v>0</v>
      </c>
      <c r="O324" s="77"/>
      <c r="P324" s="77"/>
      <c r="Q324" s="77"/>
    </row>
    <row r="325" spans="1:24" x14ac:dyDescent="0.3">
      <c r="A325" s="13"/>
    </row>
    <row r="326" spans="1:24" x14ac:dyDescent="0.3">
      <c r="A326" s="15"/>
      <c r="B326" s="18"/>
      <c r="C326" s="2" t="s">
        <v>61</v>
      </c>
      <c r="D326" s="2"/>
      <c r="E326" s="2"/>
      <c r="F326" s="2"/>
      <c r="G326" s="2"/>
      <c r="H326" s="2"/>
      <c r="I326" s="31"/>
      <c r="J326" s="2"/>
      <c r="K326" s="31"/>
      <c r="L326" s="2"/>
      <c r="M326" s="28"/>
      <c r="N326" s="28">
        <f>SUM(N255,N239,N181,N159,N74,N57,N274,N284,N300,N306,N324)</f>
        <v>0</v>
      </c>
      <c r="O326" s="28"/>
      <c r="P326" s="28"/>
      <c r="Q326" s="28"/>
      <c r="R326" s="79"/>
      <c r="S326" s="79"/>
      <c r="T326" s="80"/>
      <c r="W326" s="3"/>
    </row>
    <row r="327" spans="1:24" ht="19.5" thickBot="1" x14ac:dyDescent="0.35">
      <c r="C327" s="2" t="s">
        <v>62</v>
      </c>
      <c r="D327" s="2"/>
      <c r="E327" s="2"/>
      <c r="F327" s="2"/>
      <c r="G327" s="2"/>
      <c r="H327" s="2"/>
      <c r="I327" s="31"/>
      <c r="J327" s="2"/>
      <c r="K327" s="31"/>
      <c r="L327" s="2"/>
      <c r="M327" s="28"/>
      <c r="N327" s="3">
        <f>N326*0.27</f>
        <v>0</v>
      </c>
      <c r="O327" s="28"/>
      <c r="P327" s="28"/>
      <c r="Q327" s="40"/>
      <c r="R327" s="79"/>
      <c r="S327" s="79"/>
      <c r="T327" s="81"/>
    </row>
    <row r="328" spans="1:24" ht="19.5" thickBot="1" x14ac:dyDescent="0.35">
      <c r="C328" s="2" t="s">
        <v>63</v>
      </c>
      <c r="D328" s="2"/>
      <c r="E328" s="2"/>
      <c r="F328" s="2"/>
      <c r="G328" s="2"/>
      <c r="H328" s="2"/>
      <c r="I328" s="31"/>
      <c r="J328" s="2"/>
      <c r="K328" s="31"/>
      <c r="L328" s="2"/>
      <c r="M328" s="28"/>
      <c r="N328" s="41">
        <f>SUM(N326:N327)</f>
        <v>0</v>
      </c>
      <c r="O328" s="28"/>
      <c r="P328" s="28"/>
      <c r="Q328" s="40"/>
      <c r="R328" s="79"/>
      <c r="S328" s="79"/>
    </row>
    <row r="329" spans="1:24" x14ac:dyDescent="0.3">
      <c r="O329" s="28"/>
      <c r="P329" s="28"/>
      <c r="Q329" s="28"/>
      <c r="R329" s="79"/>
      <c r="S329" s="79"/>
    </row>
    <row r="330" spans="1:24" x14ac:dyDescent="0.3">
      <c r="O330" s="28"/>
      <c r="P330" s="28"/>
      <c r="Q330" s="28"/>
      <c r="R330" s="79"/>
      <c r="S330" s="79"/>
    </row>
    <row r="331" spans="1:24" s="2" customFormat="1" x14ac:dyDescent="0.3">
      <c r="B331" s="39"/>
      <c r="C331" s="1" t="s">
        <v>152</v>
      </c>
      <c r="D331" s="42">
        <v>43046</v>
      </c>
      <c r="E331" s="1"/>
      <c r="F331" s="1"/>
      <c r="G331" s="1"/>
      <c r="H331" s="1"/>
      <c r="I331" s="14"/>
      <c r="J331" s="13"/>
      <c r="K331" s="14"/>
      <c r="L331" s="1"/>
      <c r="M331" s="3"/>
      <c r="N331" s="1"/>
      <c r="O331" s="28"/>
      <c r="P331" s="28"/>
      <c r="Q331" s="28"/>
      <c r="R331" s="28"/>
      <c r="S331" s="28"/>
    </row>
    <row r="332" spans="1:24" s="2" customFormat="1" x14ac:dyDescent="0.3">
      <c r="B332" s="39"/>
      <c r="C332" s="1"/>
      <c r="D332" s="1"/>
      <c r="E332" s="1"/>
      <c r="F332" s="1"/>
      <c r="G332" s="1"/>
      <c r="H332" s="1"/>
      <c r="I332" s="6" t="s">
        <v>153</v>
      </c>
      <c r="J332" s="1"/>
      <c r="K332" s="6"/>
      <c r="L332" s="1"/>
      <c r="M332" s="3"/>
      <c r="N332" s="1"/>
      <c r="O332" s="28"/>
      <c r="P332" s="28"/>
      <c r="Q332" s="28"/>
      <c r="R332" s="28"/>
      <c r="S332" s="28"/>
    </row>
    <row r="333" spans="1:24" s="2" customFormat="1" x14ac:dyDescent="0.3">
      <c r="B333" s="39"/>
      <c r="C333" s="1"/>
      <c r="D333" s="1"/>
      <c r="E333" s="1"/>
      <c r="F333" s="1"/>
      <c r="G333" s="1"/>
      <c r="H333" s="1"/>
      <c r="L333" s="1"/>
      <c r="M333" s="3"/>
      <c r="N333" s="1"/>
      <c r="O333" s="28"/>
      <c r="P333" s="28"/>
      <c r="Q333" s="28"/>
      <c r="R333" s="28"/>
      <c r="S333" s="28"/>
    </row>
    <row r="335" spans="1:24" x14ac:dyDescent="0.3">
      <c r="R335" s="2"/>
      <c r="X335" s="6"/>
    </row>
    <row r="336" spans="1:24" x14ac:dyDescent="0.3">
      <c r="V336" s="85"/>
      <c r="W336" s="85"/>
      <c r="X336" s="43"/>
    </row>
    <row r="337" spans="18:24" x14ac:dyDescent="0.3">
      <c r="V337" s="85"/>
      <c r="W337" s="85"/>
      <c r="X337" s="6"/>
    </row>
    <row r="338" spans="18:24" x14ac:dyDescent="0.3">
      <c r="V338" s="85"/>
      <c r="W338" s="85"/>
      <c r="X338" s="6"/>
    </row>
    <row r="339" spans="18:24" x14ac:dyDescent="0.3">
      <c r="X339" s="6"/>
    </row>
    <row r="340" spans="18:24" x14ac:dyDescent="0.3">
      <c r="X340" s="6"/>
    </row>
    <row r="341" spans="18:24" x14ac:dyDescent="0.3">
      <c r="R341" s="2"/>
      <c r="V341" s="84"/>
      <c r="W341" s="84"/>
      <c r="X341" s="6"/>
    </row>
    <row r="342" spans="18:24" x14ac:dyDescent="0.3">
      <c r="V342" s="84"/>
      <c r="W342" s="84"/>
      <c r="X342" s="6"/>
    </row>
    <row r="343" spans="18:24" x14ac:dyDescent="0.3">
      <c r="V343" s="84"/>
      <c r="W343" s="84"/>
      <c r="X343" s="6"/>
    </row>
    <row r="344" spans="18:24" x14ac:dyDescent="0.3">
      <c r="X344" s="6"/>
    </row>
    <row r="345" spans="18:24" x14ac:dyDescent="0.3">
      <c r="R345" s="2"/>
      <c r="W345" s="3"/>
      <c r="X345" s="6"/>
    </row>
    <row r="346" spans="18:24" x14ac:dyDescent="0.3">
      <c r="W346" s="3"/>
      <c r="X346" s="6"/>
    </row>
    <row r="347" spans="18:24" x14ac:dyDescent="0.3">
      <c r="W347" s="3"/>
      <c r="X347" s="6"/>
    </row>
    <row r="348" spans="18:24" x14ac:dyDescent="0.3">
      <c r="X348" s="6"/>
    </row>
    <row r="349" spans="18:24" x14ac:dyDescent="0.3">
      <c r="W349" s="3"/>
      <c r="X349" s="6"/>
    </row>
    <row r="350" spans="18:24" x14ac:dyDescent="0.3">
      <c r="W350" s="44"/>
      <c r="X350" s="6"/>
    </row>
    <row r="351" spans="18:24" x14ac:dyDescent="0.3">
      <c r="W351" s="44"/>
      <c r="X351" s="6"/>
    </row>
  </sheetData>
  <mergeCells count="16">
    <mergeCell ref="A257:K257"/>
    <mergeCell ref="A258:K258"/>
    <mergeCell ref="C163:H163"/>
    <mergeCell ref="C206:H206"/>
    <mergeCell ref="B1:L1"/>
    <mergeCell ref="C169:H169"/>
    <mergeCell ref="A2:N2"/>
    <mergeCell ref="C166:H166"/>
    <mergeCell ref="C201:H201"/>
    <mergeCell ref="C304:G304"/>
    <mergeCell ref="V341:W341"/>
    <mergeCell ref="V342:W342"/>
    <mergeCell ref="V343:W343"/>
    <mergeCell ref="V336:W336"/>
    <mergeCell ref="V337:W337"/>
    <mergeCell ref="V338:W338"/>
  </mergeCells>
  <printOptions horizontalCentered="1"/>
  <pageMargins left="0.37" right="0.4" top="0.74803149606299213" bottom="0.74803149606299213" header="0.31496062992125984" footer="0.31496062992125984"/>
  <pageSetup paperSize="9" scale="50" fitToHeight="0" orientation="portrait" r:id="rId1"/>
  <rowBreaks count="4" manualBreakCount="4">
    <brk id="75" max="13" man="1"/>
    <brk id="154" max="13" man="1"/>
    <brk id="174" max="13" man="1"/>
    <brk id="25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költségbecslés</vt:lpstr>
      <vt:lpstr>költségbecslés!Nyomtatási_terület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Windows-felhasználó</cp:lastModifiedBy>
  <cp:lastPrinted>2017-12-08T12:01:22Z</cp:lastPrinted>
  <dcterms:created xsi:type="dcterms:W3CDTF">2014-10-31T14:40:14Z</dcterms:created>
  <dcterms:modified xsi:type="dcterms:W3CDTF">2017-12-08T12:08:43Z</dcterms:modified>
</cp:coreProperties>
</file>